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chepeli\OneDrive - purdue.edu\Files\Papers\JGEA_nutri_accounts_2021\Round_2\"/>
    </mc:Choice>
  </mc:AlternateContent>
  <bookViews>
    <workbookView xWindow="1575" yWindow="1740" windowWidth="24135" windowHeight="13560" activeTab="1"/>
  </bookViews>
  <sheets>
    <sheet name="Prim_com_tracing" sheetId="7" r:id="rId1"/>
    <sheet name="Proc_imp_tracing" sheetId="8"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6" i="8" l="1"/>
  <c r="C63" i="8"/>
  <c r="C65" i="8"/>
  <c r="C66" i="8"/>
  <c r="K5" i="8"/>
  <c r="D43" i="8" s="1"/>
  <c r="D50" i="8" s="1"/>
  <c r="C25" i="8"/>
  <c r="C23" i="8"/>
  <c r="C26" i="8"/>
  <c r="E40" i="8"/>
  <c r="E47" i="8" s="1"/>
  <c r="C40" i="8"/>
  <c r="C47" i="8" s="1"/>
  <c r="I9" i="8"/>
  <c r="H9" i="8"/>
  <c r="G9" i="8"/>
  <c r="F9" i="8"/>
  <c r="E9" i="8"/>
  <c r="E43" i="8" s="1"/>
  <c r="E50" i="8" s="1"/>
  <c r="D9" i="8"/>
  <c r="C9" i="8"/>
  <c r="C41" i="8" s="1"/>
  <c r="C48" i="8" s="1"/>
  <c r="M7" i="8"/>
  <c r="M10" i="8" s="1"/>
  <c r="K7" i="8"/>
  <c r="F43" i="8" s="1"/>
  <c r="F50" i="8" s="1"/>
  <c r="J7" i="8"/>
  <c r="J6" i="8"/>
  <c r="M5" i="8"/>
  <c r="J5" i="8"/>
  <c r="J4" i="8"/>
  <c r="C17" i="7"/>
  <c r="C16" i="7"/>
  <c r="C15" i="7"/>
  <c r="C14" i="7"/>
  <c r="D40" i="8" l="1"/>
  <c r="D47" i="8" s="1"/>
  <c r="C67" i="8"/>
  <c r="E42" i="8"/>
  <c r="E49" i="8" s="1"/>
  <c r="C42" i="8"/>
  <c r="C49" i="8" s="1"/>
  <c r="D42" i="8"/>
  <c r="D49" i="8" s="1"/>
  <c r="D25" i="8"/>
  <c r="E25" i="8" s="1"/>
  <c r="D41" i="8"/>
  <c r="D48" i="8" s="1"/>
  <c r="F42" i="8"/>
  <c r="F49" i="8" s="1"/>
  <c r="C43" i="8"/>
  <c r="C50" i="8" s="1"/>
  <c r="E41" i="8"/>
  <c r="E48" i="8" s="1"/>
  <c r="F40" i="8"/>
  <c r="F47" i="8" s="1"/>
  <c r="F41" i="8"/>
  <c r="F48" i="8" s="1"/>
  <c r="C54" i="8" l="1" a="1"/>
  <c r="E57" i="8" s="1"/>
  <c r="D23" i="8"/>
  <c r="D54" i="8" l="1"/>
  <c r="F55" i="8"/>
  <c r="E56" i="8"/>
  <c r="F57" i="8"/>
  <c r="D55" i="8"/>
  <c r="D57" i="8"/>
  <c r="D56" i="8"/>
  <c r="E54" i="8"/>
  <c r="C54" i="8"/>
  <c r="C55" i="8"/>
  <c r="C56" i="8"/>
  <c r="C57" i="8"/>
  <c r="F54" i="8"/>
  <c r="E55" i="8"/>
  <c r="F56" i="8"/>
  <c r="D27" i="8"/>
  <c r="E23" i="8"/>
  <c r="C27" i="8"/>
  <c r="D63" i="8" l="1"/>
  <c r="D65" i="8"/>
  <c r="E65" i="8" s="1"/>
  <c r="E63" i="8" l="1"/>
  <c r="E67" i="8" l="1"/>
  <c r="C20" i="7" l="1"/>
  <c r="C19" i="7"/>
  <c r="G9" i="7" l="1"/>
  <c r="H9" i="7"/>
  <c r="I9" i="7"/>
  <c r="E59" i="7" l="1"/>
  <c r="E37" i="7"/>
  <c r="E44" i="7" s="1"/>
  <c r="E36" i="7"/>
  <c r="E43" i="7" s="1"/>
  <c r="C36" i="7"/>
  <c r="C43" i="7" s="1"/>
  <c r="E34" i="7"/>
  <c r="E41" i="7" s="1"/>
  <c r="C34" i="7"/>
  <c r="C41" i="7" s="1"/>
  <c r="F9" i="7"/>
  <c r="E9" i="7"/>
  <c r="D9" i="7"/>
  <c r="C9" i="7"/>
  <c r="J7" i="7"/>
  <c r="M5" i="7"/>
  <c r="M7" i="7" s="1"/>
  <c r="M10" i="7" s="1"/>
  <c r="C18" i="7" s="1"/>
  <c r="J6" i="7"/>
  <c r="J5" i="7"/>
  <c r="J4" i="7"/>
  <c r="K5" i="7" l="1"/>
  <c r="K7" i="7"/>
  <c r="F36" i="7" s="1"/>
  <c r="F43" i="7" s="1"/>
  <c r="C35" i="7"/>
  <c r="C42" i="7" s="1"/>
  <c r="D35" i="7"/>
  <c r="D42" i="7" s="1"/>
  <c r="E35" i="7"/>
  <c r="E42" i="7" s="1"/>
  <c r="C37" i="7"/>
  <c r="C44" i="7" s="1"/>
  <c r="D36" i="7"/>
  <c r="D43" i="7" s="1"/>
  <c r="D34" i="7" l="1"/>
  <c r="D41" i="7" s="1"/>
  <c r="F34" i="7"/>
  <c r="F41" i="7" s="1"/>
  <c r="F35" i="7"/>
  <c r="F42" i="7" s="1"/>
  <c r="F37" i="7"/>
  <c r="F44" i="7" s="1"/>
  <c r="D37" i="7"/>
  <c r="D44" i="7" s="1"/>
  <c r="C48" i="7" l="1" a="1"/>
  <c r="C49" i="7" s="1"/>
  <c r="C21" i="7"/>
  <c r="D15" i="7"/>
  <c r="D17" i="7"/>
  <c r="E17" i="7" s="1"/>
  <c r="D48" i="7" l="1"/>
  <c r="C50" i="7"/>
  <c r="D49" i="7"/>
  <c r="F51" i="7"/>
  <c r="F50" i="7"/>
  <c r="E49" i="7"/>
  <c r="C48" i="7"/>
  <c r="E48" i="7"/>
  <c r="E51" i="7"/>
  <c r="D50" i="7"/>
  <c r="D51" i="7"/>
  <c r="E50" i="7"/>
  <c r="F49" i="7"/>
  <c r="C51" i="7"/>
  <c r="F48" i="7"/>
  <c r="E15" i="7"/>
  <c r="D21" i="7"/>
  <c r="C59" i="7" l="1"/>
  <c r="D59" i="7" s="1"/>
  <c r="C57" i="7"/>
  <c r="D57" i="7" s="1"/>
  <c r="C58" i="7"/>
  <c r="E58" i="7" s="1"/>
  <c r="C56" i="7"/>
  <c r="E56" i="7" s="1"/>
  <c r="D58" i="7" l="1"/>
  <c r="E57" i="7"/>
  <c r="E60" i="7" s="1"/>
  <c r="D56" i="7"/>
  <c r="D60" i="7" l="1"/>
  <c r="F60" i="7" s="1"/>
</calcChain>
</file>

<file path=xl/sharedStrings.xml><?xml version="1.0" encoding="utf-8"?>
<sst xmlns="http://schemas.openxmlformats.org/spreadsheetml/2006/main" count="238" uniqueCount="54">
  <si>
    <t>agri</t>
  </si>
  <si>
    <t>food</t>
  </si>
  <si>
    <t>srv</t>
  </si>
  <si>
    <t>ind</t>
  </si>
  <si>
    <t>va</t>
  </si>
  <si>
    <t>exp</t>
  </si>
  <si>
    <t>imp</t>
  </si>
  <si>
    <t>fincons</t>
  </si>
  <si>
    <t>Output</t>
  </si>
  <si>
    <t>Matrix of imports</t>
  </si>
  <si>
    <t>Supply of primary products (domestic+imported) to the national economy</t>
  </si>
  <si>
    <t>AXE, to be further inverted</t>
  </si>
  <si>
    <t>X, Inverse of the AXE</t>
  </si>
  <si>
    <t>Total</t>
  </si>
  <si>
    <t>Exports of primary commodities</t>
  </si>
  <si>
    <t>AX, Intermediate consumption shares, %/100 (for domestic purchases)</t>
  </si>
  <si>
    <t>Matrix that defines food-related use</t>
  </si>
  <si>
    <t>Losses</t>
  </si>
  <si>
    <t>Domestic supply of domestically produced primary agri commodities</t>
  </si>
  <si>
    <t>Imports of primary agri commodities</t>
  </si>
  <si>
    <t>Primary domestic production</t>
  </si>
  <si>
    <t>Food-related output of proc coms</t>
  </si>
  <si>
    <t>Exports of processed commodities</t>
  </si>
  <si>
    <t>Total grams per final consumption</t>
  </si>
  <si>
    <t>Total grams per exports</t>
  </si>
  <si>
    <t>Grams</t>
  </si>
  <si>
    <t>Grams/USD of exports/final consumption</t>
  </si>
  <si>
    <t>Here we define supplied volumes that are redistributed through inversion. We can exclude feed and seed values from here ("0" in the corresponding intermediate consumption) and then add them at the later stage directly (post-inversion). For the modelling purposes feed and seed values could be linked directly to the intermediate consumption and subtracted from primary output to derive intermediate primary food supply.</t>
  </si>
  <si>
    <t>Input assumptions</t>
  </si>
  <si>
    <t>Supply of primary commodities, grams</t>
  </si>
  <si>
    <t xml:space="preserve">Food-related intermediate use, grams </t>
  </si>
  <si>
    <t>Supplied volume per output, grams/USD</t>
  </si>
  <si>
    <t>Agriculture</t>
  </si>
  <si>
    <t>-</t>
  </si>
  <si>
    <t>Processed food</t>
  </si>
  <si>
    <t>Industry</t>
  </si>
  <si>
    <t>Services</t>
  </si>
  <si>
    <t>Final consumption (direct)</t>
  </si>
  <si>
    <t>Exports</t>
  </si>
  <si>
    <t>Table 2. Nutritional indicators for primary Agriculture commodities tracing</t>
  </si>
  <si>
    <t>Table 1. Input-output table for stylized example, USD (from the paper)</t>
  </si>
  <si>
    <t>Table 3. Matrix of domestic use, USD</t>
  </si>
  <si>
    <t>Table 4. Intermediate consumption shares corresponding to the food-related output for primary commodities tracing</t>
  </si>
  <si>
    <t>Food uses, (binary)</t>
  </si>
  <si>
    <t>Table 5. Indicators for the tracing of calories from primary commodities supplied by Food and Services</t>
  </si>
  <si>
    <t>Should match total in cell D21</t>
  </si>
  <si>
    <t>Table A.1. Matrix of imports, USD</t>
  </si>
  <si>
    <t>Imports of processed food commodities</t>
  </si>
  <si>
    <t>Supply of imported processed food, grams</t>
  </si>
  <si>
    <t>Table A.2. Intermediate consumption shares corresponding to the food-related output for imported processed commodities tracing</t>
  </si>
  <si>
    <t>Table A.3. Indicators for the tracing of imported Processed food</t>
  </si>
  <si>
    <t>Grams/USD of final consumption</t>
  </si>
  <si>
    <t>Total grams to final consumption</t>
  </si>
  <si>
    <t>Should match total in cell C21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</si>
</sst>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0.000"/>
    <numFmt numFmtId="166" formatCode="_(* #,##0_);_(* \(#,##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0"/>
      <color rgb="FFFF0000"/>
      <name val="Times New Roman"/>
      <family val="1"/>
    </font>
    <font>
      <b/>
      <sz val="10"/>
      <color rgb="FFFFFFFF"/>
      <name val="Times New Roman"/>
      <family val="1"/>
    </font>
    <font>
      <b/>
      <sz val="11"/>
      <color rgb="FFFF0000"/>
      <name val="Calibri"/>
      <family val="2"/>
      <scheme val="minor"/>
    </font>
    <font>
      <sz val="11"/>
      <name val="Calibri"/>
      <family val="2"/>
      <scheme val="minor"/>
    </font>
    <font>
      <b/>
      <sz val="11"/>
      <name val="Calibri"/>
      <family val="2"/>
      <scheme val="minor"/>
    </font>
    <font>
      <b/>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164" fontId="0" fillId="0" borderId="0" xfId="0" applyNumberFormat="1" applyAlignment="1">
      <alignment horizontal="center"/>
    </xf>
    <xf numFmtId="0" fontId="2" fillId="0" borderId="0" xfId="0" applyFont="1"/>
    <xf numFmtId="0" fontId="0" fillId="0" borderId="1" xfId="0" applyBorder="1" applyAlignment="1">
      <alignment horizontal="center"/>
    </xf>
    <xf numFmtId="0" fontId="2" fillId="0" borderId="1" xfId="0" applyFont="1" applyBorder="1" applyAlignment="1">
      <alignment horizontal="center"/>
    </xf>
    <xf numFmtId="164" fontId="0" fillId="0" borderId="1" xfId="1" applyNumberFormat="1" applyFont="1" applyBorder="1" applyAlignment="1">
      <alignment horizontal="center" vertical="center"/>
    </xf>
    <xf numFmtId="164" fontId="0" fillId="0" borderId="0" xfId="0" applyNumberFormat="1"/>
    <xf numFmtId="164" fontId="0" fillId="0" borderId="1" xfId="0" applyNumberFormat="1" applyBorder="1" applyAlignment="1">
      <alignment horizontal="center"/>
    </xf>
    <xf numFmtId="0" fontId="0" fillId="0" borderId="0" xfId="0" applyBorder="1"/>
    <xf numFmtId="164" fontId="0" fillId="0" borderId="0" xfId="1" applyNumberFormat="1" applyFont="1" applyBorder="1" applyAlignment="1">
      <alignment horizontal="center" vertical="center"/>
    </xf>
    <xf numFmtId="0" fontId="2" fillId="0" borderId="1" xfId="0" applyFont="1" applyBorder="1"/>
    <xf numFmtId="0" fontId="2" fillId="0" borderId="1" xfId="0" applyFont="1" applyFill="1" applyBorder="1" applyAlignment="1">
      <alignment horizontal="center"/>
    </xf>
    <xf numFmtId="164" fontId="2" fillId="0" borderId="1" xfId="0" applyNumberFormat="1" applyFont="1" applyBorder="1" applyAlignment="1">
      <alignment horizontal="center"/>
    </xf>
    <xf numFmtId="0" fontId="2" fillId="0" borderId="0" xfId="0" applyFont="1" applyBorder="1" applyAlignment="1">
      <alignment horizontal="center"/>
    </xf>
    <xf numFmtId="164" fontId="0" fillId="0" borderId="0" xfId="0" applyNumberFormat="1" applyBorder="1" applyAlignment="1">
      <alignment horizontal="center"/>
    </xf>
    <xf numFmtId="0" fontId="2" fillId="0" borderId="0" xfId="0" applyFont="1" applyBorder="1"/>
    <xf numFmtId="164" fontId="2" fillId="0" borderId="0" xfId="0" applyNumberFormat="1" applyFont="1" applyBorder="1" applyAlignment="1">
      <alignment horizontal="center"/>
    </xf>
    <xf numFmtId="164" fontId="0" fillId="0" borderId="0" xfId="0" applyNumberFormat="1" applyBorder="1"/>
    <xf numFmtId="0" fontId="0" fillId="0" borderId="1" xfId="0" applyBorder="1"/>
    <xf numFmtId="0" fontId="2" fillId="0" borderId="1" xfId="0" applyFont="1" applyBorder="1" applyAlignment="1">
      <alignment horizontal="center" vertical="center" wrapText="1"/>
    </xf>
    <xf numFmtId="165" fontId="0" fillId="0" borderId="1" xfId="0" applyNumberFormat="1" applyBorder="1" applyAlignment="1">
      <alignment horizontal="center"/>
    </xf>
    <xf numFmtId="164" fontId="0" fillId="0" borderId="1" xfId="0" applyNumberFormat="1" applyFont="1" applyBorder="1" applyAlignment="1">
      <alignment horizontal="center"/>
    </xf>
    <xf numFmtId="1" fontId="0" fillId="0" borderId="1" xfId="0" applyNumberFormat="1" applyBorder="1" applyAlignment="1">
      <alignment horizontal="center"/>
    </xf>
    <xf numFmtId="1" fontId="2" fillId="0" borderId="1" xfId="0" applyNumberFormat="1" applyFont="1" applyBorder="1" applyAlignment="1">
      <alignment horizontal="center"/>
    </xf>
    <xf numFmtId="0" fontId="0" fillId="0" borderId="0" xfId="0" applyAlignment="1">
      <alignment wrapText="1"/>
    </xf>
    <xf numFmtId="0" fontId="0" fillId="0" borderId="0" xfId="0" applyFill="1"/>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0" xfId="0" applyBorder="1" applyAlignment="1">
      <alignment horizontal="center"/>
    </xf>
    <xf numFmtId="166" fontId="0" fillId="0" borderId="0" xfId="0" applyNumberFormat="1" applyBorder="1" applyAlignment="1">
      <alignment horizontal="center"/>
    </xf>
    <xf numFmtId="166" fontId="0" fillId="0" borderId="0" xfId="1" applyNumberFormat="1" applyFont="1" applyBorder="1"/>
    <xf numFmtId="166" fontId="0" fillId="0" borderId="0" xfId="0" applyNumberFormat="1" applyBorder="1"/>
    <xf numFmtId="164" fontId="0" fillId="0" borderId="0" xfId="0" applyNumberFormat="1" applyFill="1"/>
    <xf numFmtId="0" fontId="2" fillId="0" borderId="0" xfId="0" applyFont="1" applyFill="1" applyBorder="1" applyAlignment="1">
      <alignment horizontal="center"/>
    </xf>
    <xf numFmtId="2" fontId="0" fillId="0" borderId="0" xfId="0" applyNumberFormat="1" applyBorder="1" applyAlignment="1">
      <alignment horizontal="center"/>
    </xf>
    <xf numFmtId="0" fontId="2" fillId="0" borderId="1" xfId="0" applyFont="1" applyFill="1" applyBorder="1" applyAlignment="1">
      <alignment horizontal="center" vertical="center" wrapText="1"/>
    </xf>
    <xf numFmtId="0" fontId="5" fillId="0" borderId="0" xfId="0" applyFont="1"/>
    <xf numFmtId="1" fontId="0" fillId="0" borderId="1" xfId="0" applyNumberFormat="1" applyFont="1" applyBorder="1" applyAlignment="1">
      <alignment horizontal="center"/>
    </xf>
    <xf numFmtId="0" fontId="0" fillId="0" borderId="1" xfId="0" applyFont="1" applyBorder="1"/>
    <xf numFmtId="0" fontId="0" fillId="0" borderId="2" xfId="0" applyBorder="1" applyAlignment="1">
      <alignment horizontal="center" vertical="center" wrapText="1"/>
    </xf>
    <xf numFmtId="0" fontId="0" fillId="0" borderId="0" xfId="0"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vertical="center"/>
    </xf>
    <xf numFmtId="164" fontId="6" fillId="0" borderId="1" xfId="0" applyNumberFormat="1" applyFont="1" applyFill="1" applyBorder="1" applyAlignment="1">
      <alignment horizont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8" fillId="0" borderId="0" xfId="0" applyFont="1" applyAlignment="1">
      <alignment vertical="center"/>
    </xf>
    <xf numFmtId="0" fontId="7" fillId="0" borderId="0" xfId="0" applyFont="1"/>
    <xf numFmtId="0" fontId="5" fillId="0" borderId="0" xfId="0" applyFont="1" applyBorder="1"/>
    <xf numFmtId="0" fontId="0" fillId="0" borderId="1" xfId="0" applyFill="1" applyBorder="1"/>
    <xf numFmtId="0" fontId="0" fillId="0" borderId="0" xfId="0" applyFill="1" applyBorder="1"/>
    <xf numFmtId="164" fontId="0" fillId="0" borderId="1" xfId="0" quotePrefix="1" applyNumberFormat="1" applyBorder="1" applyAlignment="1">
      <alignment horizont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center" wrapText="1"/>
    </xf>
  </cellXfs>
  <cellStyles count="2">
    <cellStyle name="Comma" xfId="1" builtinId="3"/>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84"/>
  <sheetViews>
    <sheetView workbookViewId="0">
      <selection activeCell="G60" sqref="G60"/>
    </sheetView>
  </sheetViews>
  <sheetFormatPr defaultRowHeight="15" x14ac:dyDescent="0.25"/>
  <cols>
    <col min="2" max="2" width="40.28515625" customWidth="1"/>
    <col min="3" max="4" width="18.140625" customWidth="1"/>
    <col min="5" max="5" width="16.7109375" customWidth="1"/>
    <col min="6" max="6" width="20.28515625" customWidth="1"/>
    <col min="7" max="7" width="13.28515625" bestFit="1" customWidth="1"/>
    <col min="8" max="8" width="15.140625" customWidth="1"/>
    <col min="9" max="9" width="12.140625" customWidth="1"/>
    <col min="10" max="10" width="13.5703125" customWidth="1"/>
    <col min="11" max="11" width="19.28515625" customWidth="1"/>
    <col min="12" max="12" width="14.7109375" customWidth="1"/>
    <col min="13" max="13" width="18.28515625" customWidth="1"/>
    <col min="17" max="17" width="11.5703125" customWidth="1"/>
  </cols>
  <sheetData>
    <row r="2" spans="2:14" ht="15.75" x14ac:dyDescent="0.25">
      <c r="B2" s="49" t="s">
        <v>40</v>
      </c>
      <c r="C2" s="37"/>
      <c r="M2" s="50" t="s">
        <v>28</v>
      </c>
    </row>
    <row r="3" spans="2:14" ht="30" x14ac:dyDescent="0.25">
      <c r="B3" s="3"/>
      <c r="C3" s="43" t="s">
        <v>0</v>
      </c>
      <c r="D3" s="43" t="s">
        <v>1</v>
      </c>
      <c r="E3" s="43" t="s">
        <v>3</v>
      </c>
      <c r="F3" s="43" t="s">
        <v>2</v>
      </c>
      <c r="G3" s="43" t="s">
        <v>7</v>
      </c>
      <c r="H3" s="43" t="s">
        <v>5</v>
      </c>
      <c r="I3" s="43" t="s">
        <v>6</v>
      </c>
      <c r="J3" s="43" t="s">
        <v>8</v>
      </c>
      <c r="K3" s="36" t="s">
        <v>21</v>
      </c>
      <c r="M3" s="11" t="s">
        <v>25</v>
      </c>
      <c r="N3" s="18"/>
    </row>
    <row r="4" spans="2:14" x14ac:dyDescent="0.25">
      <c r="B4" s="4" t="s">
        <v>0</v>
      </c>
      <c r="C4" s="5">
        <v>0.6</v>
      </c>
      <c r="D4" s="5">
        <v>3</v>
      </c>
      <c r="E4" s="5">
        <v>0.4</v>
      </c>
      <c r="F4" s="5">
        <v>0.4</v>
      </c>
      <c r="G4" s="5">
        <v>1.7</v>
      </c>
      <c r="H4" s="5">
        <v>1.4</v>
      </c>
      <c r="I4" s="5">
        <v>-1.8</v>
      </c>
      <c r="J4" s="12">
        <f>SUM(C4:I4)</f>
        <v>5.7</v>
      </c>
      <c r="K4" s="3">
        <v>0</v>
      </c>
      <c r="M4" s="3">
        <v>4100</v>
      </c>
      <c r="N4" s="18" t="s">
        <v>20</v>
      </c>
    </row>
    <row r="5" spans="2:14" x14ac:dyDescent="0.25">
      <c r="B5" s="4" t="s">
        <v>1</v>
      </c>
      <c r="C5" s="5">
        <v>0.6</v>
      </c>
      <c r="D5" s="5">
        <v>3.3</v>
      </c>
      <c r="E5" s="5">
        <v>0.4</v>
      </c>
      <c r="F5" s="5">
        <v>2.8</v>
      </c>
      <c r="G5" s="5">
        <v>11</v>
      </c>
      <c r="H5" s="5">
        <v>4.2</v>
      </c>
      <c r="I5" s="5">
        <v>-7.2</v>
      </c>
      <c r="J5" s="12">
        <f t="shared" ref="J5:J6" si="0">SUM(C5:I5)</f>
        <v>15.100000000000001</v>
      </c>
      <c r="K5" s="7">
        <f>D27+F27+G27+H5</f>
        <v>14.399999999999999</v>
      </c>
      <c r="M5" s="22">
        <f>600</f>
        <v>600</v>
      </c>
      <c r="N5" s="18" t="s">
        <v>14</v>
      </c>
    </row>
    <row r="6" spans="2:14" x14ac:dyDescent="0.25">
      <c r="B6" s="4" t="s">
        <v>3</v>
      </c>
      <c r="C6" s="5">
        <v>0.8</v>
      </c>
      <c r="D6" s="5">
        <v>1.6</v>
      </c>
      <c r="E6" s="5">
        <v>49.3</v>
      </c>
      <c r="F6" s="5">
        <v>25.8</v>
      </c>
      <c r="G6" s="5">
        <v>22.7</v>
      </c>
      <c r="H6" s="5">
        <v>46.9</v>
      </c>
      <c r="I6" s="5">
        <v>-49.7</v>
      </c>
      <c r="J6" s="12">
        <f t="shared" si="0"/>
        <v>97.399999999999991</v>
      </c>
      <c r="K6" s="3">
        <v>0</v>
      </c>
      <c r="M6" s="3"/>
      <c r="N6" s="18" t="s">
        <v>22</v>
      </c>
    </row>
    <row r="7" spans="2:14" x14ac:dyDescent="0.25">
      <c r="B7" s="4" t="s">
        <v>2</v>
      </c>
      <c r="C7" s="5">
        <v>0.8</v>
      </c>
      <c r="D7" s="5">
        <v>3.5</v>
      </c>
      <c r="E7" s="5">
        <v>19.399999999999999</v>
      </c>
      <c r="F7" s="5">
        <v>82</v>
      </c>
      <c r="G7" s="5">
        <v>130</v>
      </c>
      <c r="H7" s="5">
        <v>16.100000000000001</v>
      </c>
      <c r="I7" s="5">
        <v>-14.7</v>
      </c>
      <c r="J7" s="12">
        <f>SUM(C7:I7)</f>
        <v>237.1</v>
      </c>
      <c r="K7" s="7">
        <f>G29</f>
        <v>127.6</v>
      </c>
      <c r="M7" s="38">
        <f>M4-M5-M6</f>
        <v>3500</v>
      </c>
      <c r="N7" s="39" t="s">
        <v>18</v>
      </c>
    </row>
    <row r="8" spans="2:14" x14ac:dyDescent="0.25">
      <c r="B8" s="4" t="s">
        <v>4</v>
      </c>
      <c r="C8" s="5">
        <v>2.9</v>
      </c>
      <c r="D8" s="5">
        <v>3.7</v>
      </c>
      <c r="E8" s="5">
        <v>27.9</v>
      </c>
      <c r="F8" s="5">
        <v>126.1</v>
      </c>
      <c r="G8" s="5">
        <v>0</v>
      </c>
      <c r="H8" s="5">
        <v>0</v>
      </c>
      <c r="I8" s="5">
        <v>0</v>
      </c>
      <c r="J8" s="1"/>
      <c r="M8" s="3">
        <v>600</v>
      </c>
      <c r="N8" s="18" t="s">
        <v>19</v>
      </c>
    </row>
    <row r="9" spans="2:14" x14ac:dyDescent="0.25">
      <c r="B9" s="11" t="s">
        <v>13</v>
      </c>
      <c r="C9" s="12">
        <f>SUM(C4:C8)</f>
        <v>5.6999999999999993</v>
      </c>
      <c r="D9" s="12">
        <f t="shared" ref="D9:I9" si="1">SUM(D4:D8)</f>
        <v>15.100000000000001</v>
      </c>
      <c r="E9" s="12">
        <f t="shared" si="1"/>
        <v>97.4</v>
      </c>
      <c r="F9" s="12">
        <f t="shared" si="1"/>
        <v>237.1</v>
      </c>
      <c r="G9" s="12">
        <f t="shared" si="1"/>
        <v>165.4</v>
      </c>
      <c r="H9" s="12">
        <f t="shared" si="1"/>
        <v>68.599999999999994</v>
      </c>
      <c r="I9" s="12">
        <f t="shared" si="1"/>
        <v>-73.400000000000006</v>
      </c>
      <c r="M9" s="3">
        <v>100</v>
      </c>
      <c r="N9" s="18" t="s">
        <v>17</v>
      </c>
    </row>
    <row r="10" spans="2:14" x14ac:dyDescent="0.25">
      <c r="B10" s="34"/>
      <c r="C10" s="16"/>
      <c r="D10" s="16"/>
      <c r="E10" s="16"/>
      <c r="F10" s="16"/>
      <c r="G10" s="16"/>
      <c r="H10" s="16"/>
      <c r="I10" s="16"/>
      <c r="M10" s="23">
        <f>M7+M8-M9</f>
        <v>4000</v>
      </c>
      <c r="N10" s="18" t="s">
        <v>10</v>
      </c>
    </row>
    <row r="11" spans="2:14" x14ac:dyDescent="0.25">
      <c r="F11" s="16"/>
      <c r="G11" s="16"/>
      <c r="H11" s="16"/>
      <c r="I11" s="16"/>
      <c r="M11" s="3">
        <v>600</v>
      </c>
      <c r="N11" s="52" t="s">
        <v>47</v>
      </c>
    </row>
    <row r="12" spans="2:14" ht="15.75" x14ac:dyDescent="0.25">
      <c r="B12" s="49" t="s">
        <v>39</v>
      </c>
      <c r="C12" s="37"/>
      <c r="D12" s="16"/>
      <c r="E12" s="16"/>
      <c r="F12" s="16"/>
      <c r="G12" s="16"/>
      <c r="H12" s="16"/>
      <c r="I12" s="16"/>
      <c r="M12" s="29"/>
      <c r="N12" s="8"/>
    </row>
    <row r="13" spans="2:14" ht="47.25" customHeight="1" x14ac:dyDescent="0.25">
      <c r="B13" s="45"/>
      <c r="C13" s="45" t="s">
        <v>29</v>
      </c>
      <c r="D13" s="45" t="s">
        <v>30</v>
      </c>
      <c r="E13" s="45" t="s">
        <v>31</v>
      </c>
      <c r="F13" s="16"/>
      <c r="G13" s="18"/>
      <c r="H13" s="19" t="s">
        <v>43</v>
      </c>
      <c r="I13" s="16"/>
      <c r="M13" s="29"/>
      <c r="N13" s="8"/>
    </row>
    <row r="14" spans="2:14" x14ac:dyDescent="0.25">
      <c r="B14" s="46" t="s">
        <v>32</v>
      </c>
      <c r="C14" s="44">
        <f>($M$10-$C$18)*C4/SUM($C$4:$F$4)</f>
        <v>393.44262295081961</v>
      </c>
      <c r="D14" s="46" t="s">
        <v>33</v>
      </c>
      <c r="E14" s="46" t="s">
        <v>33</v>
      </c>
      <c r="F14" s="16"/>
      <c r="G14" s="4" t="s">
        <v>0</v>
      </c>
      <c r="H14" s="3">
        <v>0</v>
      </c>
      <c r="I14" s="16"/>
      <c r="M14" s="29"/>
      <c r="N14" s="8"/>
    </row>
    <row r="15" spans="2:14" x14ac:dyDescent="0.25">
      <c r="B15" s="46" t="s">
        <v>34</v>
      </c>
      <c r="C15" s="44">
        <f>($M$10-$C$18)*D4/SUM($C$4:$F$4)</f>
        <v>1967.2131147540981</v>
      </c>
      <c r="D15" s="44">
        <f>C15*H15</f>
        <v>1967.2131147540981</v>
      </c>
      <c r="E15" s="44">
        <f>D15/K5</f>
        <v>136.61202185792348</v>
      </c>
      <c r="F15" s="16"/>
      <c r="G15" s="4" t="s">
        <v>1</v>
      </c>
      <c r="H15" s="3">
        <v>1</v>
      </c>
      <c r="I15" s="16"/>
      <c r="M15" s="29"/>
      <c r="N15" s="8"/>
    </row>
    <row r="16" spans="2:14" x14ac:dyDescent="0.25">
      <c r="B16" s="46" t="s">
        <v>35</v>
      </c>
      <c r="C16" s="44">
        <f>($M$10-$C$18)*E4/SUM($C$4:$F$4)</f>
        <v>262.29508196721309</v>
      </c>
      <c r="D16" s="46" t="s">
        <v>33</v>
      </c>
      <c r="E16" s="46" t="s">
        <v>33</v>
      </c>
      <c r="F16" s="16"/>
      <c r="G16" s="4" t="s">
        <v>3</v>
      </c>
      <c r="H16" s="3">
        <v>0</v>
      </c>
      <c r="I16" s="16"/>
      <c r="M16" s="29"/>
      <c r="N16" s="8"/>
    </row>
    <row r="17" spans="2:16" x14ac:dyDescent="0.25">
      <c r="B17" s="46" t="s">
        <v>36</v>
      </c>
      <c r="C17" s="44">
        <f>($M$10-$C$18)*F4/SUM($C$4:$F$4)</f>
        <v>262.29508196721309</v>
      </c>
      <c r="D17" s="44">
        <f>C17*H17</f>
        <v>262.29508196721309</v>
      </c>
      <c r="E17" s="44">
        <f>D17/K7</f>
        <v>2.0556040906521402</v>
      </c>
      <c r="F17" s="16"/>
      <c r="G17" s="4" t="s">
        <v>2</v>
      </c>
      <c r="H17" s="3">
        <v>1</v>
      </c>
      <c r="M17" s="29"/>
      <c r="N17" s="8"/>
    </row>
    <row r="18" spans="2:16" x14ac:dyDescent="0.25">
      <c r="B18" s="46" t="s">
        <v>37</v>
      </c>
      <c r="C18" s="44">
        <f>G4/SUM(C4:G4)*M10</f>
        <v>1114.7540983606557</v>
      </c>
      <c r="D18" s="46" t="s">
        <v>33</v>
      </c>
      <c r="E18" s="46" t="s">
        <v>33</v>
      </c>
      <c r="F18" s="16"/>
      <c r="G18" s="34"/>
      <c r="H18" s="14"/>
      <c r="M18" s="29"/>
      <c r="N18" s="8"/>
    </row>
    <row r="19" spans="2:16" x14ac:dyDescent="0.25">
      <c r="B19" s="46" t="s">
        <v>17</v>
      </c>
      <c r="C19" s="46">
        <f>M9</f>
        <v>100</v>
      </c>
      <c r="D19" s="46" t="s">
        <v>33</v>
      </c>
      <c r="E19" s="46" t="s">
        <v>33</v>
      </c>
      <c r="F19" s="16"/>
      <c r="M19" s="29"/>
      <c r="N19" s="8"/>
    </row>
    <row r="20" spans="2:16" x14ac:dyDescent="0.25">
      <c r="B20" s="46" t="s">
        <v>38</v>
      </c>
      <c r="C20" s="47">
        <f>M5</f>
        <v>600</v>
      </c>
      <c r="D20" s="46" t="s">
        <v>33</v>
      </c>
      <c r="E20" s="46" t="s">
        <v>33</v>
      </c>
      <c r="F20" s="16"/>
      <c r="M20" s="29"/>
      <c r="N20" s="8"/>
    </row>
    <row r="21" spans="2:16" x14ac:dyDescent="0.25">
      <c r="B21" s="45" t="s">
        <v>13</v>
      </c>
      <c r="C21" s="48">
        <f>SUM(C14:C20)</f>
        <v>4700</v>
      </c>
      <c r="D21" s="48">
        <f>SUM(D14:D20)</f>
        <v>2229.5081967213114</v>
      </c>
      <c r="E21" s="45" t="s">
        <v>33</v>
      </c>
      <c r="F21" s="16"/>
      <c r="M21" s="29"/>
      <c r="N21" s="8"/>
    </row>
    <row r="22" spans="2:16" x14ac:dyDescent="0.25">
      <c r="B22" s="34"/>
      <c r="C22" s="16"/>
      <c r="D22" s="16"/>
      <c r="E22" s="16"/>
      <c r="F22" s="16"/>
      <c r="M22" s="29"/>
      <c r="N22" s="8"/>
    </row>
    <row r="23" spans="2:16" x14ac:dyDescent="0.25">
      <c r="H23" s="16"/>
      <c r="I23" s="16"/>
      <c r="M23" s="29"/>
      <c r="N23" s="8"/>
    </row>
    <row r="24" spans="2:16" ht="15.75" x14ac:dyDescent="0.25">
      <c r="B24" s="49" t="s">
        <v>41</v>
      </c>
      <c r="C24" s="37"/>
      <c r="H24" s="16"/>
      <c r="I24" s="16"/>
      <c r="M24" s="29"/>
      <c r="N24" s="8"/>
    </row>
    <row r="25" spans="2:16" x14ac:dyDescent="0.25">
      <c r="B25" s="11"/>
      <c r="C25" s="4" t="s">
        <v>0</v>
      </c>
      <c r="D25" s="4" t="s">
        <v>1</v>
      </c>
      <c r="E25" s="4" t="s">
        <v>3</v>
      </c>
      <c r="F25" s="4" t="s">
        <v>2</v>
      </c>
      <c r="G25" s="4" t="s">
        <v>7</v>
      </c>
      <c r="H25" s="16"/>
      <c r="I25" s="16"/>
      <c r="M25" s="29"/>
      <c r="N25" s="8"/>
    </row>
    <row r="26" spans="2:16" x14ac:dyDescent="0.25">
      <c r="B26" s="4" t="s">
        <v>0</v>
      </c>
      <c r="C26" s="7">
        <v>0.5</v>
      </c>
      <c r="D26" s="7">
        <v>2.2000000000000002</v>
      </c>
      <c r="E26" s="7">
        <v>0.30000000000000004</v>
      </c>
      <c r="F26" s="7">
        <v>0.30000000000000004</v>
      </c>
      <c r="G26" s="7">
        <v>1</v>
      </c>
      <c r="H26" s="16"/>
      <c r="I26" s="16"/>
      <c r="M26" s="29"/>
      <c r="N26" s="8"/>
    </row>
    <row r="27" spans="2:16" x14ac:dyDescent="0.25">
      <c r="B27" s="4" t="s">
        <v>1</v>
      </c>
      <c r="C27" s="7">
        <v>0.5</v>
      </c>
      <c r="D27" s="7">
        <v>2.2999999999999998</v>
      </c>
      <c r="E27" s="7">
        <v>0.2</v>
      </c>
      <c r="F27" s="7">
        <v>2.1999999999999997</v>
      </c>
      <c r="G27" s="7">
        <v>5.7</v>
      </c>
    </row>
    <row r="28" spans="2:16" x14ac:dyDescent="0.25">
      <c r="B28" s="4" t="s">
        <v>3</v>
      </c>
      <c r="C28" s="7">
        <v>0.5</v>
      </c>
      <c r="D28" s="7">
        <v>1</v>
      </c>
      <c r="E28" s="7">
        <v>23.999999999999996</v>
      </c>
      <c r="F28" s="7">
        <v>16.899999999999999</v>
      </c>
      <c r="G28" s="7">
        <v>8.1</v>
      </c>
    </row>
    <row r="29" spans="2:16" x14ac:dyDescent="0.25">
      <c r="B29" s="4" t="s">
        <v>2</v>
      </c>
      <c r="C29" s="7">
        <v>0.70000000000000007</v>
      </c>
      <c r="D29" s="7">
        <v>3.1</v>
      </c>
      <c r="E29" s="7">
        <v>16.599999999999998</v>
      </c>
      <c r="F29" s="7">
        <v>73</v>
      </c>
      <c r="G29" s="7">
        <v>127.6</v>
      </c>
      <c r="L29" s="8"/>
      <c r="M29" s="51"/>
      <c r="N29" s="8"/>
      <c r="O29" s="8"/>
      <c r="P29" s="8"/>
    </row>
    <row r="30" spans="2:16" x14ac:dyDescent="0.25">
      <c r="B30" s="13"/>
      <c r="C30" s="14"/>
      <c r="D30" s="14"/>
      <c r="E30" s="14"/>
      <c r="F30" s="14"/>
      <c r="G30" s="14"/>
      <c r="H30" s="1"/>
      <c r="L30" s="8"/>
      <c r="M30" s="8"/>
      <c r="N30" s="8"/>
      <c r="O30" s="8"/>
      <c r="P30" s="8"/>
    </row>
    <row r="31" spans="2:16" x14ac:dyDescent="0.25">
      <c r="B31" s="13"/>
      <c r="C31" s="14"/>
      <c r="D31" s="14"/>
      <c r="E31" s="14"/>
      <c r="F31" s="14"/>
      <c r="G31" s="14"/>
      <c r="H31" s="1"/>
      <c r="L31" s="8"/>
      <c r="M31" s="14"/>
      <c r="N31" s="8"/>
      <c r="O31" s="8"/>
      <c r="P31" s="8"/>
    </row>
    <row r="32" spans="2:16" ht="15.75" x14ac:dyDescent="0.25">
      <c r="B32" s="49" t="s">
        <v>42</v>
      </c>
      <c r="C32" s="37"/>
      <c r="G32" s="14"/>
      <c r="H32" s="1"/>
      <c r="L32" s="8"/>
      <c r="M32" s="8"/>
      <c r="N32" s="8"/>
      <c r="O32" s="8"/>
      <c r="P32" s="8"/>
    </row>
    <row r="33" spans="2:25" ht="30" customHeight="1" x14ac:dyDescent="0.25">
      <c r="B33" s="10" t="s">
        <v>15</v>
      </c>
      <c r="C33" s="4" t="s">
        <v>0</v>
      </c>
      <c r="D33" s="4" t="s">
        <v>1</v>
      </c>
      <c r="E33" s="4" t="s">
        <v>3</v>
      </c>
      <c r="F33" s="4" t="s">
        <v>2</v>
      </c>
      <c r="G33" s="14"/>
      <c r="H33" s="1"/>
      <c r="I33" s="8"/>
      <c r="L33" s="51"/>
      <c r="M33" s="8"/>
      <c r="N33" s="8"/>
      <c r="O33" s="51"/>
      <c r="P33" s="8"/>
    </row>
    <row r="34" spans="2:25" ht="32.25" customHeight="1" x14ac:dyDescent="0.25">
      <c r="B34" s="4" t="s">
        <v>0</v>
      </c>
      <c r="C34" s="20">
        <f>C26/C$9*I48</f>
        <v>0</v>
      </c>
      <c r="D34" s="20">
        <f>D26/K$5*J48</f>
        <v>0.15277777777777782</v>
      </c>
      <c r="E34" s="20">
        <f>E26/E$9*K48</f>
        <v>0</v>
      </c>
      <c r="F34" s="20">
        <f>F26/K$7*L48</f>
        <v>2.3510971786833861E-3</v>
      </c>
      <c r="G34" s="14"/>
      <c r="I34" s="8"/>
      <c r="L34" s="57"/>
      <c r="M34" s="57"/>
      <c r="N34" s="8"/>
      <c r="O34" s="8"/>
      <c r="P34" s="8"/>
      <c r="R34" s="55" t="s">
        <v>27</v>
      </c>
      <c r="S34" s="56"/>
      <c r="T34" s="56"/>
      <c r="U34" s="56"/>
      <c r="V34" s="56"/>
      <c r="W34" s="56"/>
      <c r="X34" s="56"/>
      <c r="Y34" s="56"/>
    </row>
    <row r="35" spans="2:25" x14ac:dyDescent="0.25">
      <c r="B35" s="4" t="s">
        <v>1</v>
      </c>
      <c r="C35" s="20">
        <f>C27/C$9*I49</f>
        <v>0</v>
      </c>
      <c r="D35" s="20">
        <f>D27/K$5*J49</f>
        <v>0.15972222222222224</v>
      </c>
      <c r="E35" s="20">
        <f>E27/E$9*K49</f>
        <v>0</v>
      </c>
      <c r="F35" s="20">
        <f>F27/K$7*L49</f>
        <v>1.7241379310344827E-2</v>
      </c>
      <c r="I35" s="9"/>
      <c r="L35" s="13"/>
      <c r="M35" s="14"/>
      <c r="R35" s="55"/>
      <c r="S35" s="56"/>
      <c r="T35" s="56"/>
      <c r="U35" s="56"/>
      <c r="V35" s="56"/>
      <c r="W35" s="56"/>
      <c r="X35" s="56"/>
      <c r="Y35" s="56"/>
    </row>
    <row r="36" spans="2:25" x14ac:dyDescent="0.25">
      <c r="B36" s="4" t="s">
        <v>3</v>
      </c>
      <c r="C36" s="20">
        <f>C28/C$9*I50</f>
        <v>0</v>
      </c>
      <c r="D36" s="20">
        <f>D28/K$5*J50</f>
        <v>0</v>
      </c>
      <c r="E36" s="20">
        <f>E28/E$9*K50</f>
        <v>0</v>
      </c>
      <c r="F36" s="20">
        <f>F28/K$7*L50</f>
        <v>0</v>
      </c>
      <c r="I36" s="9"/>
      <c r="L36" s="13"/>
      <c r="M36" s="8"/>
      <c r="R36" s="55"/>
      <c r="S36" s="56"/>
      <c r="T36" s="56"/>
      <c r="U36" s="56"/>
      <c r="V36" s="56"/>
      <c r="W36" s="56"/>
      <c r="X36" s="56"/>
      <c r="Y36" s="56"/>
    </row>
    <row r="37" spans="2:25" x14ac:dyDescent="0.25">
      <c r="B37" s="4" t="s">
        <v>2</v>
      </c>
      <c r="C37" s="20">
        <f>C29/C$9*I51</f>
        <v>0</v>
      </c>
      <c r="D37" s="20">
        <f>D29/K$5*J51</f>
        <v>0</v>
      </c>
      <c r="E37" s="20">
        <f>E29/E$9*K51</f>
        <v>0</v>
      </c>
      <c r="F37" s="20">
        <f>F29/K$7*L51</f>
        <v>0</v>
      </c>
      <c r="H37" s="1"/>
      <c r="I37" s="9"/>
      <c r="L37" s="13"/>
      <c r="M37" s="14"/>
      <c r="R37" s="55"/>
      <c r="S37" s="56"/>
      <c r="T37" s="56"/>
      <c r="U37" s="56"/>
      <c r="V37" s="56"/>
      <c r="W37" s="56"/>
      <c r="X37" s="56"/>
      <c r="Y37" s="56"/>
    </row>
    <row r="38" spans="2:25" x14ac:dyDescent="0.25">
      <c r="H38" s="1"/>
      <c r="I38" s="8"/>
      <c r="L38" s="13"/>
      <c r="M38" s="8"/>
      <c r="R38" s="55"/>
      <c r="S38" s="56"/>
      <c r="T38" s="56"/>
      <c r="U38" s="56"/>
      <c r="V38" s="56"/>
      <c r="W38" s="56"/>
      <c r="X38" s="56"/>
      <c r="Y38" s="56"/>
    </row>
    <row r="39" spans="2:25" x14ac:dyDescent="0.25">
      <c r="H39" s="1"/>
      <c r="I39" s="8"/>
      <c r="L39" s="13"/>
      <c r="M39" s="16"/>
      <c r="R39" s="55"/>
      <c r="S39" s="56"/>
      <c r="T39" s="56"/>
      <c r="U39" s="56"/>
      <c r="V39" s="56"/>
      <c r="W39" s="56"/>
      <c r="X39" s="56"/>
      <c r="Y39" s="56"/>
    </row>
    <row r="40" spans="2:25" x14ac:dyDescent="0.25">
      <c r="B40" s="11" t="s">
        <v>11</v>
      </c>
      <c r="C40" s="4" t="s">
        <v>0</v>
      </c>
      <c r="D40" s="4" t="s">
        <v>1</v>
      </c>
      <c r="E40" s="4" t="s">
        <v>3</v>
      </c>
      <c r="F40" s="4" t="s">
        <v>2</v>
      </c>
      <c r="H40" s="1"/>
      <c r="I40" s="8"/>
      <c r="L40" s="8"/>
      <c r="M40" s="8"/>
      <c r="R40" s="24"/>
      <c r="S40" s="24"/>
      <c r="T40" s="24"/>
      <c r="U40" s="24"/>
      <c r="V40" s="24"/>
    </row>
    <row r="41" spans="2:25" x14ac:dyDescent="0.25">
      <c r="B41" s="4" t="s">
        <v>0</v>
      </c>
      <c r="C41" s="20">
        <f>1-C34</f>
        <v>1</v>
      </c>
      <c r="D41" s="20">
        <f>-D34</f>
        <v>-0.15277777777777782</v>
      </c>
      <c r="E41" s="20">
        <f t="shared" ref="C41:F44" si="2">-E34</f>
        <v>0</v>
      </c>
      <c r="F41" s="20">
        <f t="shared" si="2"/>
        <v>-2.3510971786833861E-3</v>
      </c>
      <c r="G41" s="1"/>
      <c r="H41" s="6"/>
      <c r="I41" s="8"/>
      <c r="L41" s="51"/>
      <c r="M41" s="8"/>
      <c r="Q41" s="6"/>
      <c r="R41" s="24"/>
      <c r="S41" s="24"/>
      <c r="T41" s="24"/>
      <c r="U41" s="24"/>
      <c r="V41" s="24"/>
    </row>
    <row r="42" spans="2:25" x14ac:dyDescent="0.25">
      <c r="B42" s="4" t="s">
        <v>1</v>
      </c>
      <c r="C42" s="20">
        <f t="shared" si="2"/>
        <v>0</v>
      </c>
      <c r="D42" s="20">
        <f>1-D35</f>
        <v>0.84027777777777779</v>
      </c>
      <c r="E42" s="20">
        <f t="shared" si="2"/>
        <v>0</v>
      </c>
      <c r="F42" s="20">
        <f t="shared" si="2"/>
        <v>-1.7241379310344827E-2</v>
      </c>
      <c r="L42" s="15"/>
      <c r="M42" s="8"/>
      <c r="R42" s="24"/>
      <c r="S42" s="24"/>
      <c r="T42" s="24"/>
      <c r="U42" s="24"/>
      <c r="V42" s="24"/>
    </row>
    <row r="43" spans="2:25" x14ac:dyDescent="0.25">
      <c r="B43" s="4" t="s">
        <v>3</v>
      </c>
      <c r="C43" s="20">
        <f t="shared" si="2"/>
        <v>0</v>
      </c>
      <c r="D43" s="20">
        <f t="shared" si="2"/>
        <v>0</v>
      </c>
      <c r="E43" s="20">
        <f>1-E36</f>
        <v>1</v>
      </c>
      <c r="F43" s="20">
        <f t="shared" si="2"/>
        <v>0</v>
      </c>
      <c r="G43" s="13"/>
      <c r="L43" s="13"/>
      <c r="M43" s="14"/>
      <c r="R43" s="24"/>
      <c r="S43" s="24"/>
      <c r="T43" s="24"/>
      <c r="U43" s="24"/>
      <c r="V43" s="24"/>
    </row>
    <row r="44" spans="2:25" ht="15.75" thickBot="1" x14ac:dyDescent="0.3">
      <c r="B44" s="4" t="s">
        <v>2</v>
      </c>
      <c r="C44" s="20">
        <f t="shared" si="2"/>
        <v>0</v>
      </c>
      <c r="D44" s="20">
        <f t="shared" si="2"/>
        <v>0</v>
      </c>
      <c r="E44" s="20">
        <f t="shared" si="2"/>
        <v>0</v>
      </c>
      <c r="F44" s="20">
        <f>1-F37</f>
        <v>1</v>
      </c>
      <c r="G44" s="14"/>
      <c r="L44" s="13"/>
      <c r="M44" s="8"/>
      <c r="P44" s="33"/>
      <c r="Q44" s="25"/>
    </row>
    <row r="45" spans="2:25" ht="15.75" thickBot="1" x14ac:dyDescent="0.3">
      <c r="G45" s="14"/>
      <c r="L45" s="13"/>
      <c r="M45" s="14"/>
      <c r="P45" s="26"/>
      <c r="Q45" s="25"/>
    </row>
    <row r="46" spans="2:25" ht="15.75" thickBot="1" x14ac:dyDescent="0.3">
      <c r="G46" s="14"/>
      <c r="H46" s="2" t="s">
        <v>16</v>
      </c>
      <c r="M46" s="8"/>
      <c r="P46" s="28"/>
      <c r="Q46" s="25"/>
    </row>
    <row r="47" spans="2:25" ht="15.75" thickBot="1" x14ac:dyDescent="0.3">
      <c r="B47" s="11" t="s">
        <v>12</v>
      </c>
      <c r="C47" s="4" t="s">
        <v>0</v>
      </c>
      <c r="D47" s="4" t="s">
        <v>1</v>
      </c>
      <c r="E47" s="4" t="s">
        <v>3</v>
      </c>
      <c r="F47" s="4" t="s">
        <v>2</v>
      </c>
      <c r="G47" s="14"/>
      <c r="H47" s="11"/>
      <c r="I47" s="4" t="s">
        <v>0</v>
      </c>
      <c r="J47" s="4" t="s">
        <v>1</v>
      </c>
      <c r="K47" s="4" t="s">
        <v>3</v>
      </c>
      <c r="L47" s="4" t="s">
        <v>2</v>
      </c>
      <c r="P47" s="27"/>
      <c r="Q47" s="25"/>
    </row>
    <row r="48" spans="2:25" ht="15.75" thickBot="1" x14ac:dyDescent="0.3">
      <c r="B48" s="4" t="s">
        <v>0</v>
      </c>
      <c r="C48" s="20">
        <f t="array" ref="C48:F51">MINVERSE(C41:F44)</f>
        <v>1</v>
      </c>
      <c r="D48" s="20">
        <v>0.18181818181818188</v>
      </c>
      <c r="E48" s="20">
        <v>0</v>
      </c>
      <c r="F48" s="20">
        <v>5.4858934169279006E-3</v>
      </c>
      <c r="H48" s="4" t="s">
        <v>0</v>
      </c>
      <c r="I48" s="22">
        <v>0</v>
      </c>
      <c r="J48" s="23">
        <v>1</v>
      </c>
      <c r="K48" s="22">
        <v>0</v>
      </c>
      <c r="L48" s="23">
        <v>1</v>
      </c>
      <c r="P48" s="27"/>
      <c r="Q48" s="25"/>
    </row>
    <row r="49" spans="2:17" ht="15.75" thickBot="1" x14ac:dyDescent="0.3">
      <c r="B49" s="4" t="s">
        <v>1</v>
      </c>
      <c r="C49" s="20">
        <v>0</v>
      </c>
      <c r="D49" s="20">
        <v>1.1900826446280992</v>
      </c>
      <c r="E49" s="20">
        <v>0</v>
      </c>
      <c r="F49" s="20">
        <v>2.0518666286691363E-2</v>
      </c>
      <c r="H49" s="4" t="s">
        <v>1</v>
      </c>
      <c r="I49" s="22">
        <v>0</v>
      </c>
      <c r="J49" s="23">
        <v>1</v>
      </c>
      <c r="K49" s="22">
        <v>0</v>
      </c>
      <c r="L49" s="23">
        <v>1</v>
      </c>
      <c r="P49" s="28"/>
      <c r="Q49" s="25"/>
    </row>
    <row r="50" spans="2:17" ht="15.75" thickBot="1" x14ac:dyDescent="0.3">
      <c r="B50" s="4" t="s">
        <v>3</v>
      </c>
      <c r="C50" s="20">
        <v>0</v>
      </c>
      <c r="D50" s="20">
        <v>0</v>
      </c>
      <c r="E50" s="20">
        <v>1</v>
      </c>
      <c r="F50" s="20">
        <v>0</v>
      </c>
      <c r="H50" s="4" t="s">
        <v>3</v>
      </c>
      <c r="I50" s="22">
        <v>0</v>
      </c>
      <c r="J50" s="22">
        <v>0</v>
      </c>
      <c r="K50" s="22">
        <v>0</v>
      </c>
      <c r="L50" s="22">
        <v>0</v>
      </c>
      <c r="P50" s="28"/>
      <c r="Q50" s="25"/>
    </row>
    <row r="51" spans="2:17" x14ac:dyDescent="0.25">
      <c r="B51" s="4" t="s">
        <v>2</v>
      </c>
      <c r="C51" s="20">
        <v>0</v>
      </c>
      <c r="D51" s="20">
        <v>0</v>
      </c>
      <c r="E51" s="20">
        <v>0</v>
      </c>
      <c r="F51" s="20">
        <v>1</v>
      </c>
      <c r="H51" s="4" t="s">
        <v>2</v>
      </c>
      <c r="I51" s="22">
        <v>0</v>
      </c>
      <c r="J51" s="22">
        <v>0</v>
      </c>
      <c r="K51" s="22">
        <v>0</v>
      </c>
      <c r="L51" s="22">
        <v>0</v>
      </c>
      <c r="P51" s="25"/>
      <c r="Q51" s="25"/>
    </row>
    <row r="52" spans="2:17" x14ac:dyDescent="0.25">
      <c r="P52" s="25"/>
      <c r="Q52" s="25"/>
    </row>
    <row r="53" spans="2:17" x14ac:dyDescent="0.25">
      <c r="P53" s="25"/>
      <c r="Q53" s="25"/>
    </row>
    <row r="54" spans="2:17" ht="15.75" x14ac:dyDescent="0.25">
      <c r="B54" s="49" t="s">
        <v>44</v>
      </c>
      <c r="C54" s="37"/>
      <c r="P54" s="25"/>
      <c r="Q54" s="25"/>
    </row>
    <row r="55" spans="2:17" ht="45" x14ac:dyDescent="0.25">
      <c r="B55" s="18"/>
      <c r="C55" s="36" t="s">
        <v>26</v>
      </c>
      <c r="D55" s="19" t="s">
        <v>23</v>
      </c>
      <c r="E55" s="19" t="s">
        <v>24</v>
      </c>
      <c r="F55" s="15"/>
      <c r="I55" s="6"/>
      <c r="P55" s="25"/>
      <c r="Q55" s="25"/>
    </row>
    <row r="56" spans="2:17" x14ac:dyDescent="0.25">
      <c r="B56" s="4" t="s">
        <v>0</v>
      </c>
      <c r="C56" s="7">
        <f>SUMPRODUCT(C48:C51,$E$14:$E$17)</f>
        <v>0</v>
      </c>
      <c r="D56" s="21">
        <f>C56*G26</f>
        <v>0</v>
      </c>
      <c r="E56" s="21">
        <f>C56*H4</f>
        <v>0</v>
      </c>
      <c r="F56" s="17"/>
      <c r="H56" s="15"/>
      <c r="I56" s="8"/>
      <c r="J56" s="8"/>
      <c r="K56" s="8"/>
      <c r="L56" s="8"/>
    </row>
    <row r="57" spans="2:17" x14ac:dyDescent="0.25">
      <c r="B57" s="4" t="s">
        <v>1</v>
      </c>
      <c r="C57" s="7">
        <f>SUMPRODUCT(D48:D51,$E$14:$E$17)</f>
        <v>162.57959626066926</v>
      </c>
      <c r="D57" s="21">
        <f>C57*G27</f>
        <v>926.70369868581486</v>
      </c>
      <c r="E57" s="21">
        <f>ROUND(C57*H5,1)</f>
        <v>682.8</v>
      </c>
      <c r="F57" s="17"/>
      <c r="H57" s="34"/>
      <c r="I57" s="13"/>
      <c r="J57" s="13"/>
      <c r="K57" s="13"/>
      <c r="L57" s="13"/>
    </row>
    <row r="58" spans="2:17" x14ac:dyDescent="0.25">
      <c r="B58" s="4" t="s">
        <v>3</v>
      </c>
      <c r="C58" s="7">
        <f>SUMPRODUCT(E48:E51,$E$14:$E$17)</f>
        <v>0</v>
      </c>
      <c r="D58" s="21">
        <f>C58*G28</f>
        <v>0</v>
      </c>
      <c r="E58" s="21">
        <f>C58*H6</f>
        <v>0</v>
      </c>
      <c r="F58" s="17"/>
      <c r="H58" s="13"/>
      <c r="I58" s="35"/>
      <c r="J58" s="35"/>
      <c r="K58" s="35"/>
      <c r="L58" s="35"/>
    </row>
    <row r="59" spans="2:17" x14ac:dyDescent="0.25">
      <c r="B59" s="4" t="s">
        <v>2</v>
      </c>
      <c r="C59" s="7">
        <f>SUMPRODUCT(F48:F51,$E$14:$E$17)</f>
        <v>4.8587005779050578</v>
      </c>
      <c r="D59" s="21">
        <f>C59*G29</f>
        <v>619.97019374068532</v>
      </c>
      <c r="E59" s="21">
        <f>0</f>
        <v>0</v>
      </c>
      <c r="F59" s="17"/>
      <c r="H59" s="13"/>
      <c r="I59" s="35"/>
      <c r="J59" s="35"/>
      <c r="K59" s="35"/>
      <c r="L59" s="35"/>
    </row>
    <row r="60" spans="2:17" x14ac:dyDescent="0.25">
      <c r="B60" s="11" t="s">
        <v>13</v>
      </c>
      <c r="C60" s="18"/>
      <c r="D60" s="7">
        <f>SUM(D56:D59)</f>
        <v>1546.6738924265001</v>
      </c>
      <c r="E60" s="7">
        <f t="shared" ref="E60" si="3">SUM(E56:E59)</f>
        <v>682.8</v>
      </c>
      <c r="F60" s="16">
        <f>SUM(D60:E60)</f>
        <v>2229.4738924265002</v>
      </c>
      <c r="G60" s="2" t="s">
        <v>45</v>
      </c>
      <c r="H60" s="13"/>
      <c r="I60" s="35"/>
      <c r="J60" s="35"/>
      <c r="K60" s="35"/>
      <c r="L60" s="35"/>
    </row>
    <row r="61" spans="2:17" x14ac:dyDescent="0.25">
      <c r="H61" s="13"/>
      <c r="I61" s="35"/>
      <c r="J61" s="35"/>
      <c r="K61" s="35"/>
      <c r="L61" s="35"/>
    </row>
    <row r="62" spans="2:17" x14ac:dyDescent="0.25">
      <c r="H62" s="8"/>
      <c r="I62" s="8"/>
      <c r="J62" s="8"/>
      <c r="K62" s="8"/>
      <c r="L62" s="8"/>
    </row>
    <row r="63" spans="2:17" x14ac:dyDescent="0.25">
      <c r="H63" s="8"/>
      <c r="I63" s="8"/>
      <c r="J63" s="8"/>
      <c r="K63" s="8"/>
      <c r="L63" s="8"/>
    </row>
    <row r="64" spans="2:17" x14ac:dyDescent="0.25">
      <c r="H64" s="8"/>
      <c r="I64" s="8"/>
      <c r="J64" s="8"/>
      <c r="K64" s="8"/>
      <c r="L64" s="8"/>
    </row>
    <row r="68" spans="2:14" x14ac:dyDescent="0.25">
      <c r="J68" s="8"/>
      <c r="K68" s="8"/>
      <c r="L68" s="8"/>
      <c r="M68" s="8"/>
      <c r="N68" s="8"/>
    </row>
    <row r="69" spans="2:14" x14ac:dyDescent="0.25">
      <c r="J69" s="13"/>
      <c r="K69" s="13"/>
      <c r="L69" s="13"/>
      <c r="M69" s="8"/>
      <c r="N69" s="8"/>
    </row>
    <row r="70" spans="2:14" x14ac:dyDescent="0.25">
      <c r="D70" s="6"/>
      <c r="F70" s="8"/>
      <c r="J70" s="13"/>
      <c r="K70" s="29"/>
      <c r="L70" s="30"/>
      <c r="M70" s="31"/>
      <c r="N70" s="8"/>
    </row>
    <row r="71" spans="2:14" x14ac:dyDescent="0.25">
      <c r="B71" s="8"/>
      <c r="C71" s="15"/>
      <c r="D71" s="15"/>
      <c r="E71" s="8"/>
      <c r="F71" s="8"/>
      <c r="J71" s="13"/>
      <c r="K71" s="29"/>
      <c r="L71" s="30"/>
      <c r="M71" s="31"/>
      <c r="N71" s="8"/>
    </row>
    <row r="72" spans="2:14" x14ac:dyDescent="0.25">
      <c r="B72" s="13"/>
      <c r="C72" s="14"/>
      <c r="D72" s="14"/>
      <c r="E72" s="8"/>
      <c r="F72" s="8"/>
      <c r="J72" s="13"/>
      <c r="K72" s="29"/>
      <c r="L72" s="30"/>
      <c r="M72" s="31"/>
      <c r="N72" s="8"/>
    </row>
    <row r="73" spans="2:14" x14ac:dyDescent="0.25">
      <c r="B73" s="13"/>
      <c r="C73" s="14"/>
      <c r="D73" s="14"/>
      <c r="E73" s="8"/>
      <c r="F73" s="8"/>
      <c r="J73" s="13"/>
      <c r="K73" s="29"/>
      <c r="L73" s="30"/>
      <c r="M73" s="31"/>
      <c r="N73" s="8"/>
    </row>
    <row r="74" spans="2:14" x14ac:dyDescent="0.25">
      <c r="B74" s="13"/>
      <c r="C74" s="14"/>
      <c r="D74" s="14"/>
      <c r="E74" s="8"/>
      <c r="F74" s="8"/>
      <c r="J74" s="13"/>
      <c r="K74" s="29"/>
      <c r="L74" s="30"/>
      <c r="M74" s="31"/>
      <c r="N74" s="8"/>
    </row>
    <row r="75" spans="2:14" x14ac:dyDescent="0.25">
      <c r="B75" s="13"/>
      <c r="C75" s="14"/>
      <c r="D75" s="14"/>
      <c r="E75" s="8"/>
      <c r="F75" s="8"/>
      <c r="J75" s="13"/>
      <c r="K75" s="29"/>
      <c r="L75" s="30"/>
      <c r="M75" s="31"/>
      <c r="N75" s="8"/>
    </row>
    <row r="76" spans="2:14" x14ac:dyDescent="0.25">
      <c r="B76" s="8"/>
      <c r="C76" s="16"/>
      <c r="D76" s="16"/>
      <c r="E76" s="8"/>
      <c r="F76" s="8"/>
      <c r="J76" s="13"/>
      <c r="K76" s="29"/>
      <c r="L76" s="30"/>
      <c r="M76" s="31"/>
      <c r="N76" s="8"/>
    </row>
    <row r="77" spans="2:14" x14ac:dyDescent="0.25">
      <c r="J77" s="13"/>
      <c r="K77" s="29"/>
      <c r="L77" s="30"/>
      <c r="M77" s="31"/>
      <c r="N77" s="8"/>
    </row>
    <row r="78" spans="2:14" x14ac:dyDescent="0.25">
      <c r="J78" s="13"/>
      <c r="K78" s="29"/>
      <c r="L78" s="30"/>
      <c r="M78" s="31"/>
      <c r="N78" s="8"/>
    </row>
    <row r="79" spans="2:14" x14ac:dyDescent="0.25">
      <c r="J79" s="13"/>
      <c r="K79" s="29"/>
      <c r="L79" s="30"/>
      <c r="M79" s="31"/>
      <c r="N79" s="8"/>
    </row>
    <row r="80" spans="2:14" x14ac:dyDescent="0.25">
      <c r="J80" s="13"/>
      <c r="K80" s="29"/>
      <c r="L80" s="30"/>
      <c r="M80" s="31"/>
      <c r="N80" s="8"/>
    </row>
    <row r="81" spans="10:14" x14ac:dyDescent="0.25">
      <c r="J81" s="13"/>
      <c r="K81" s="29"/>
      <c r="L81" s="30"/>
      <c r="M81" s="31"/>
      <c r="N81" s="8"/>
    </row>
    <row r="82" spans="10:14" x14ac:dyDescent="0.25">
      <c r="J82" s="13"/>
      <c r="K82" s="29"/>
      <c r="L82" s="30"/>
      <c r="M82" s="31"/>
      <c r="N82" s="8"/>
    </row>
    <row r="83" spans="10:14" x14ac:dyDescent="0.25">
      <c r="J83" s="8"/>
      <c r="K83" s="8"/>
      <c r="L83" s="32"/>
      <c r="M83" s="31"/>
      <c r="N83" s="8"/>
    </row>
    <row r="84" spans="10:14" x14ac:dyDescent="0.25">
      <c r="J84" s="8"/>
      <c r="K84" s="8"/>
      <c r="L84" s="8"/>
      <c r="M84" s="8"/>
      <c r="N84" s="8"/>
    </row>
  </sheetData>
  <mergeCells count="2">
    <mergeCell ref="R34:Y39"/>
    <mergeCell ref="L34:M34"/>
  </mergeCells>
  <conditionalFormatting sqref="K69:L69">
    <cfRule type="duplicateValues" dxfId="1"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90"/>
  <sheetViews>
    <sheetView tabSelected="1" topLeftCell="A19" workbookViewId="0">
      <selection activeCell="F80" sqref="F80"/>
    </sheetView>
  </sheetViews>
  <sheetFormatPr defaultRowHeight="15" x14ac:dyDescent="0.25"/>
  <cols>
    <col min="2" max="2" width="29.7109375" customWidth="1"/>
    <col min="3" max="3" width="20.42578125" customWidth="1"/>
    <col min="4" max="4" width="18.140625" customWidth="1"/>
    <col min="5" max="5" width="16.7109375" customWidth="1"/>
    <col min="6" max="6" width="20.28515625" customWidth="1"/>
    <col min="7" max="7" width="13.28515625" bestFit="1" customWidth="1"/>
    <col min="8" max="8" width="15.140625" customWidth="1"/>
    <col min="9" max="9" width="12.140625" customWidth="1"/>
    <col min="10" max="10" width="13.5703125" customWidth="1"/>
    <col min="11" max="11" width="19.28515625" customWidth="1"/>
    <col min="12" max="12" width="14.7109375" customWidth="1"/>
    <col min="13" max="13" width="18.28515625" customWidth="1"/>
    <col min="17" max="17" width="11.5703125" customWidth="1"/>
  </cols>
  <sheetData>
    <row r="2" spans="2:14" ht="15.75" x14ac:dyDescent="0.25">
      <c r="B2" s="49" t="s">
        <v>40</v>
      </c>
      <c r="C2" s="37"/>
      <c r="M2" s="50" t="s">
        <v>28</v>
      </c>
    </row>
    <row r="3" spans="2:14" ht="30" x14ac:dyDescent="0.25">
      <c r="B3" s="3"/>
      <c r="C3" s="43" t="s">
        <v>0</v>
      </c>
      <c r="D3" s="43" t="s">
        <v>1</v>
      </c>
      <c r="E3" s="43" t="s">
        <v>3</v>
      </c>
      <c r="F3" s="43" t="s">
        <v>2</v>
      </c>
      <c r="G3" s="43" t="s">
        <v>7</v>
      </c>
      <c r="H3" s="43" t="s">
        <v>5</v>
      </c>
      <c r="I3" s="43" t="s">
        <v>6</v>
      </c>
      <c r="J3" s="43" t="s">
        <v>8</v>
      </c>
      <c r="K3" s="36" t="s">
        <v>21</v>
      </c>
      <c r="M3" s="11" t="s">
        <v>25</v>
      </c>
      <c r="N3" s="18"/>
    </row>
    <row r="4" spans="2:14" x14ac:dyDescent="0.25">
      <c r="B4" s="4" t="s">
        <v>0</v>
      </c>
      <c r="C4" s="5">
        <v>0.6</v>
      </c>
      <c r="D4" s="5">
        <v>3</v>
      </c>
      <c r="E4" s="5">
        <v>0.4</v>
      </c>
      <c r="F4" s="5">
        <v>0.4</v>
      </c>
      <c r="G4" s="5">
        <v>1.7</v>
      </c>
      <c r="H4" s="5">
        <v>1.4</v>
      </c>
      <c r="I4" s="5">
        <v>-1.8</v>
      </c>
      <c r="J4" s="12">
        <f>SUM(C4:I4)</f>
        <v>5.7</v>
      </c>
      <c r="K4" s="3">
        <v>0</v>
      </c>
      <c r="M4" s="3">
        <v>4100</v>
      </c>
      <c r="N4" s="18" t="s">
        <v>20</v>
      </c>
    </row>
    <row r="5" spans="2:14" x14ac:dyDescent="0.25">
      <c r="B5" s="4" t="s">
        <v>1</v>
      </c>
      <c r="C5" s="5">
        <v>0.6</v>
      </c>
      <c r="D5" s="5">
        <v>3.3</v>
      </c>
      <c r="E5" s="5">
        <v>0.4</v>
      </c>
      <c r="F5" s="5">
        <v>2.8</v>
      </c>
      <c r="G5" s="5">
        <v>11</v>
      </c>
      <c r="H5" s="5">
        <v>4.2</v>
      </c>
      <c r="I5" s="5">
        <v>-7.2</v>
      </c>
      <c r="J5" s="12">
        <f t="shared" ref="J5:J6" si="0">SUM(C5:I5)</f>
        <v>15.100000000000001</v>
      </c>
      <c r="K5" s="7">
        <f>D33+F33+G33</f>
        <v>10.199999999999999</v>
      </c>
      <c r="M5" s="22">
        <f>600</f>
        <v>600</v>
      </c>
      <c r="N5" s="18" t="s">
        <v>14</v>
      </c>
    </row>
    <row r="6" spans="2:14" x14ac:dyDescent="0.25">
      <c r="B6" s="4" t="s">
        <v>3</v>
      </c>
      <c r="C6" s="5">
        <v>0.8</v>
      </c>
      <c r="D6" s="5">
        <v>1.6</v>
      </c>
      <c r="E6" s="5">
        <v>49.3</v>
      </c>
      <c r="F6" s="5">
        <v>25.8</v>
      </c>
      <c r="G6" s="5">
        <v>22.7</v>
      </c>
      <c r="H6" s="5">
        <v>46.9</v>
      </c>
      <c r="I6" s="5">
        <v>-49.7</v>
      </c>
      <c r="J6" s="12">
        <f t="shared" si="0"/>
        <v>97.399999999999991</v>
      </c>
      <c r="K6" s="3">
        <v>0</v>
      </c>
      <c r="M6" s="3"/>
      <c r="N6" s="18" t="s">
        <v>22</v>
      </c>
    </row>
    <row r="7" spans="2:14" x14ac:dyDescent="0.25">
      <c r="B7" s="4" t="s">
        <v>2</v>
      </c>
      <c r="C7" s="5">
        <v>0.8</v>
      </c>
      <c r="D7" s="5">
        <v>3.5</v>
      </c>
      <c r="E7" s="5">
        <v>19.399999999999999</v>
      </c>
      <c r="F7" s="5">
        <v>82</v>
      </c>
      <c r="G7" s="5">
        <v>130</v>
      </c>
      <c r="H7" s="5">
        <v>16.100000000000001</v>
      </c>
      <c r="I7" s="5">
        <v>-14.7</v>
      </c>
      <c r="J7" s="12">
        <f>SUM(C7:I7)</f>
        <v>237.1</v>
      </c>
      <c r="K7" s="7">
        <f>G35</f>
        <v>127.6</v>
      </c>
      <c r="M7" s="38">
        <f>M4-M5-M6</f>
        <v>3500</v>
      </c>
      <c r="N7" s="39" t="s">
        <v>18</v>
      </c>
    </row>
    <row r="8" spans="2:14" x14ac:dyDescent="0.25">
      <c r="B8" s="4" t="s">
        <v>4</v>
      </c>
      <c r="C8" s="5">
        <v>2.9</v>
      </c>
      <c r="D8" s="5">
        <v>3.7</v>
      </c>
      <c r="E8" s="5">
        <v>27.9</v>
      </c>
      <c r="F8" s="5">
        <v>126.1</v>
      </c>
      <c r="G8" s="5">
        <v>0</v>
      </c>
      <c r="H8" s="5">
        <v>0</v>
      </c>
      <c r="I8" s="5">
        <v>0</v>
      </c>
      <c r="J8" s="1"/>
      <c r="M8" s="3">
        <v>600</v>
      </c>
      <c r="N8" s="18" t="s">
        <v>19</v>
      </c>
    </row>
    <row r="9" spans="2:14" x14ac:dyDescent="0.25">
      <c r="B9" s="11" t="s">
        <v>13</v>
      </c>
      <c r="C9" s="12">
        <f>SUM(C4:C8)</f>
        <v>5.6999999999999993</v>
      </c>
      <c r="D9" s="12">
        <f t="shared" ref="D9:I9" si="1">SUM(D4:D8)</f>
        <v>15.100000000000001</v>
      </c>
      <c r="E9" s="12">
        <f t="shared" si="1"/>
        <v>97.4</v>
      </c>
      <c r="F9" s="12">
        <f t="shared" si="1"/>
        <v>237.1</v>
      </c>
      <c r="G9" s="12">
        <f t="shared" si="1"/>
        <v>165.4</v>
      </c>
      <c r="H9" s="12">
        <f t="shared" si="1"/>
        <v>68.599999999999994</v>
      </c>
      <c r="I9" s="12">
        <f t="shared" si="1"/>
        <v>-73.400000000000006</v>
      </c>
      <c r="M9" s="3">
        <v>100</v>
      </c>
      <c r="N9" s="18" t="s">
        <v>17</v>
      </c>
    </row>
    <row r="10" spans="2:14" x14ac:dyDescent="0.25">
      <c r="B10" s="34"/>
      <c r="C10" s="16"/>
      <c r="D10" s="16"/>
      <c r="E10" s="16"/>
      <c r="F10" s="16"/>
      <c r="G10" s="16"/>
      <c r="H10" s="16"/>
      <c r="I10" s="16"/>
      <c r="M10" s="23">
        <f>M7+M8-M9</f>
        <v>4000</v>
      </c>
      <c r="N10" s="18" t="s">
        <v>10</v>
      </c>
    </row>
    <row r="11" spans="2:14" x14ac:dyDescent="0.25">
      <c r="F11" s="16"/>
      <c r="G11" s="16"/>
      <c r="H11" s="16"/>
      <c r="I11" s="16"/>
      <c r="M11" s="3">
        <v>600</v>
      </c>
      <c r="N11" s="52" t="s">
        <v>47</v>
      </c>
    </row>
    <row r="12" spans="2:14" ht="15.75" x14ac:dyDescent="0.25">
      <c r="B12" s="49" t="s">
        <v>46</v>
      </c>
      <c r="C12" s="37"/>
      <c r="H12" s="16"/>
      <c r="I12" s="16"/>
      <c r="M12" s="29"/>
      <c r="N12" s="53"/>
    </row>
    <row r="13" spans="2:14" x14ac:dyDescent="0.25">
      <c r="B13" s="4" t="s">
        <v>9</v>
      </c>
      <c r="C13" s="4" t="s">
        <v>0</v>
      </c>
      <c r="D13" s="4" t="s">
        <v>1</v>
      </c>
      <c r="E13" s="4" t="s">
        <v>3</v>
      </c>
      <c r="F13" s="4" t="s">
        <v>2</v>
      </c>
      <c r="G13" s="4" t="s">
        <v>7</v>
      </c>
      <c r="H13" s="16"/>
      <c r="I13" s="16"/>
      <c r="M13" s="29"/>
      <c r="N13" s="53"/>
    </row>
    <row r="14" spans="2:14" x14ac:dyDescent="0.25">
      <c r="B14" s="4" t="s">
        <v>0</v>
      </c>
      <c r="C14" s="7">
        <v>0.1</v>
      </c>
      <c r="D14" s="7">
        <v>0.8</v>
      </c>
      <c r="E14" s="7">
        <v>0.1</v>
      </c>
      <c r="F14" s="7">
        <v>0.1</v>
      </c>
      <c r="G14" s="7">
        <v>0.7</v>
      </c>
      <c r="H14" s="16"/>
      <c r="I14" s="16"/>
      <c r="M14" s="29"/>
      <c r="N14" s="53"/>
    </row>
    <row r="15" spans="2:14" x14ac:dyDescent="0.25">
      <c r="B15" s="4" t="s">
        <v>1</v>
      </c>
      <c r="C15" s="7">
        <v>0.1</v>
      </c>
      <c r="D15" s="7">
        <v>1</v>
      </c>
      <c r="E15" s="7">
        <v>0.2</v>
      </c>
      <c r="F15" s="7">
        <v>0.6</v>
      </c>
      <c r="G15" s="7">
        <v>5.3</v>
      </c>
      <c r="H15" s="16"/>
      <c r="I15" s="16"/>
      <c r="M15" s="29"/>
      <c r="N15" s="53"/>
    </row>
    <row r="16" spans="2:14" x14ac:dyDescent="0.25">
      <c r="B16" s="4" t="s">
        <v>3</v>
      </c>
      <c r="C16" s="7">
        <v>0.3</v>
      </c>
      <c r="D16" s="7">
        <v>0.6</v>
      </c>
      <c r="E16" s="7">
        <v>25.3</v>
      </c>
      <c r="F16" s="7">
        <v>8.9</v>
      </c>
      <c r="G16" s="7">
        <v>14.6</v>
      </c>
      <c r="H16" s="16"/>
      <c r="I16" s="16"/>
      <c r="M16" s="29"/>
      <c r="N16" s="53"/>
    </row>
    <row r="17" spans="2:14" x14ac:dyDescent="0.25">
      <c r="B17" s="4" t="s">
        <v>2</v>
      </c>
      <c r="C17" s="7">
        <v>0.1</v>
      </c>
      <c r="D17" s="7">
        <v>0.4</v>
      </c>
      <c r="E17" s="7">
        <v>2.8</v>
      </c>
      <c r="F17" s="7">
        <v>9</v>
      </c>
      <c r="G17" s="7">
        <v>2.4</v>
      </c>
      <c r="H17" s="16"/>
      <c r="I17" s="16"/>
      <c r="M17" s="29"/>
      <c r="N17" s="53"/>
    </row>
    <row r="18" spans="2:14" x14ac:dyDescent="0.25">
      <c r="F18" s="16"/>
      <c r="G18" s="16"/>
      <c r="H18" s="16"/>
      <c r="I18" s="16"/>
      <c r="M18" s="29"/>
      <c r="N18" s="53"/>
    </row>
    <row r="19" spans="2:14" x14ac:dyDescent="0.25">
      <c r="F19" s="16"/>
      <c r="G19" s="16"/>
      <c r="H19" s="16"/>
      <c r="I19" s="16"/>
      <c r="M19" s="29"/>
      <c r="N19" s="53"/>
    </row>
    <row r="20" spans="2:14" ht="15.75" x14ac:dyDescent="0.25">
      <c r="B20" s="49"/>
      <c r="C20" s="37"/>
      <c r="D20" s="16"/>
      <c r="E20" s="16"/>
      <c r="F20" s="16"/>
      <c r="G20" s="16"/>
      <c r="H20" s="16"/>
      <c r="I20" s="16"/>
      <c r="M20" s="29"/>
      <c r="N20" s="8"/>
    </row>
    <row r="21" spans="2:14" ht="47.25" customHeight="1" x14ac:dyDescent="0.25">
      <c r="B21" s="45"/>
      <c r="C21" s="45" t="s">
        <v>48</v>
      </c>
      <c r="D21" s="45" t="s">
        <v>30</v>
      </c>
      <c r="E21" s="45" t="s">
        <v>31</v>
      </c>
      <c r="F21" s="16"/>
      <c r="G21" s="18"/>
      <c r="H21" s="19" t="s">
        <v>43</v>
      </c>
      <c r="I21" s="16"/>
      <c r="M21" s="29"/>
      <c r="N21" s="8"/>
    </row>
    <row r="22" spans="2:14" x14ac:dyDescent="0.25">
      <c r="B22" s="46" t="s">
        <v>32</v>
      </c>
      <c r="C22" s="46" t="s">
        <v>33</v>
      </c>
      <c r="D22" s="46" t="s">
        <v>33</v>
      </c>
      <c r="E22" s="46" t="s">
        <v>33</v>
      </c>
      <c r="F22" s="16"/>
      <c r="G22" s="4" t="s">
        <v>0</v>
      </c>
      <c r="H22" s="3">
        <v>0</v>
      </c>
      <c r="I22" s="16"/>
      <c r="M22" s="29"/>
      <c r="N22" s="8"/>
    </row>
    <row r="23" spans="2:14" x14ac:dyDescent="0.25">
      <c r="B23" s="46" t="s">
        <v>34</v>
      </c>
      <c r="C23" s="44">
        <f>($M$11-$C$26)*D15/SUM(D15,F15)</f>
        <v>86.956521739130423</v>
      </c>
      <c r="D23" s="44">
        <f>C23*H23</f>
        <v>86.956521739130423</v>
      </c>
      <c r="E23" s="44">
        <f>D23/K5</f>
        <v>8.5251491901108256</v>
      </c>
      <c r="F23" s="16"/>
      <c r="G23" s="4" t="s">
        <v>1</v>
      </c>
      <c r="H23" s="3">
        <v>1</v>
      </c>
      <c r="I23" s="16"/>
      <c r="M23" s="29"/>
      <c r="N23" s="8"/>
    </row>
    <row r="24" spans="2:14" x14ac:dyDescent="0.25">
      <c r="B24" s="46" t="s">
        <v>35</v>
      </c>
      <c r="C24" s="46" t="s">
        <v>33</v>
      </c>
      <c r="D24" s="46" t="s">
        <v>33</v>
      </c>
      <c r="E24" s="46" t="s">
        <v>33</v>
      </c>
      <c r="F24" s="16"/>
      <c r="G24" s="4" t="s">
        <v>3</v>
      </c>
      <c r="H24" s="3">
        <v>0</v>
      </c>
      <c r="I24" s="16"/>
      <c r="M24" s="29"/>
      <c r="N24" s="8"/>
    </row>
    <row r="25" spans="2:14" x14ac:dyDescent="0.25">
      <c r="B25" s="46" t="s">
        <v>36</v>
      </c>
      <c r="C25" s="44">
        <f>($M$11-$C$26)*F15/SUM(D15,F15)</f>
        <v>52.173913043478251</v>
      </c>
      <c r="D25" s="44">
        <f>C25*H25</f>
        <v>52.173913043478251</v>
      </c>
      <c r="E25" s="44">
        <f>D25/K7</f>
        <v>0.40888646585798005</v>
      </c>
      <c r="F25" s="16"/>
      <c r="G25" s="4" t="s">
        <v>2</v>
      </c>
      <c r="H25" s="3">
        <v>1</v>
      </c>
      <c r="M25" s="29"/>
      <c r="N25" s="8"/>
    </row>
    <row r="26" spans="2:14" x14ac:dyDescent="0.25">
      <c r="B26" s="46" t="s">
        <v>37</v>
      </c>
      <c r="C26" s="44">
        <f>G15/SUM(D15,F15,G15)*M11</f>
        <v>460.86956521739131</v>
      </c>
      <c r="D26" s="46" t="s">
        <v>33</v>
      </c>
      <c r="E26" s="46" t="s">
        <v>33</v>
      </c>
      <c r="F26" s="16"/>
      <c r="G26" s="34"/>
      <c r="H26" s="14"/>
      <c r="M26" s="29"/>
      <c r="N26" s="8"/>
    </row>
    <row r="27" spans="2:14" x14ac:dyDescent="0.25">
      <c r="B27" s="45" t="s">
        <v>13</v>
      </c>
      <c r="C27" s="48">
        <f>SUM(C22:C26)</f>
        <v>600</v>
      </c>
      <c r="D27" s="48">
        <f>SUM(D22:D26)</f>
        <v>139.13043478260869</v>
      </c>
      <c r="E27" s="45" t="s">
        <v>33</v>
      </c>
      <c r="F27" s="16"/>
      <c r="M27" s="29"/>
      <c r="N27" s="8"/>
    </row>
    <row r="28" spans="2:14" x14ac:dyDescent="0.25">
      <c r="B28" s="34"/>
      <c r="C28" s="16"/>
      <c r="D28" s="16"/>
      <c r="E28" s="16"/>
      <c r="F28" s="16"/>
      <c r="M28" s="29"/>
      <c r="N28" s="8"/>
    </row>
    <row r="29" spans="2:14" x14ac:dyDescent="0.25">
      <c r="H29" s="16"/>
      <c r="I29" s="16"/>
      <c r="M29" s="29"/>
      <c r="N29" s="8"/>
    </row>
    <row r="30" spans="2:14" ht="15.75" x14ac:dyDescent="0.25">
      <c r="B30" s="49" t="s">
        <v>41</v>
      </c>
      <c r="C30" s="37"/>
      <c r="H30" s="16"/>
      <c r="I30" s="16"/>
      <c r="M30" s="29"/>
      <c r="N30" s="8"/>
    </row>
    <row r="31" spans="2:14" x14ac:dyDescent="0.25">
      <c r="B31" s="11"/>
      <c r="C31" s="4" t="s">
        <v>0</v>
      </c>
      <c r="D31" s="4" t="s">
        <v>1</v>
      </c>
      <c r="E31" s="4" t="s">
        <v>3</v>
      </c>
      <c r="F31" s="4" t="s">
        <v>2</v>
      </c>
      <c r="G31" s="4" t="s">
        <v>7</v>
      </c>
      <c r="H31" s="16"/>
      <c r="I31" s="16"/>
      <c r="M31" s="29"/>
      <c r="N31" s="8"/>
    </row>
    <row r="32" spans="2:14" x14ac:dyDescent="0.25">
      <c r="B32" s="4" t="s">
        <v>0</v>
      </c>
      <c r="C32" s="7">
        <v>0.5</v>
      </c>
      <c r="D32" s="7">
        <v>2.2000000000000002</v>
      </c>
      <c r="E32" s="7">
        <v>0.30000000000000004</v>
      </c>
      <c r="F32" s="7">
        <v>0.30000000000000004</v>
      </c>
      <c r="G32" s="7">
        <v>1</v>
      </c>
      <c r="H32" s="16"/>
      <c r="I32" s="16"/>
      <c r="M32" s="29"/>
      <c r="N32" s="8"/>
    </row>
    <row r="33" spans="2:25" x14ac:dyDescent="0.25">
      <c r="B33" s="4" t="s">
        <v>1</v>
      </c>
      <c r="C33" s="7">
        <v>0.5</v>
      </c>
      <c r="D33" s="7">
        <v>2.2999999999999998</v>
      </c>
      <c r="E33" s="7">
        <v>0.2</v>
      </c>
      <c r="F33" s="7">
        <v>2.1999999999999997</v>
      </c>
      <c r="G33" s="7">
        <v>5.7</v>
      </c>
    </row>
    <row r="34" spans="2:25" x14ac:dyDescent="0.25">
      <c r="B34" s="4" t="s">
        <v>3</v>
      </c>
      <c r="C34" s="7">
        <v>0.5</v>
      </c>
      <c r="D34" s="7">
        <v>1</v>
      </c>
      <c r="E34" s="7">
        <v>23.999999999999996</v>
      </c>
      <c r="F34" s="7">
        <v>16.899999999999999</v>
      </c>
      <c r="G34" s="7">
        <v>8.1</v>
      </c>
    </row>
    <row r="35" spans="2:25" x14ac:dyDescent="0.25">
      <c r="B35" s="4" t="s">
        <v>2</v>
      </c>
      <c r="C35" s="7">
        <v>0.70000000000000007</v>
      </c>
      <c r="D35" s="7">
        <v>3.1</v>
      </c>
      <c r="E35" s="7">
        <v>16.599999999999998</v>
      </c>
      <c r="F35" s="7">
        <v>73</v>
      </c>
      <c r="G35" s="7">
        <v>127.6</v>
      </c>
      <c r="L35" s="8"/>
      <c r="M35" s="51"/>
      <c r="N35" s="8"/>
      <c r="O35" s="8"/>
      <c r="P35" s="8"/>
    </row>
    <row r="36" spans="2:25" x14ac:dyDescent="0.25">
      <c r="B36" s="13"/>
      <c r="C36" s="14"/>
      <c r="D36" s="14"/>
      <c r="E36" s="14"/>
      <c r="F36" s="14"/>
      <c r="G36" s="14"/>
      <c r="H36" s="1"/>
      <c r="L36" s="8"/>
      <c r="M36" s="8"/>
      <c r="N36" s="8"/>
      <c r="O36" s="8"/>
      <c r="P36" s="8"/>
    </row>
    <row r="37" spans="2:25" x14ac:dyDescent="0.25">
      <c r="B37" s="13"/>
      <c r="C37" s="14"/>
      <c r="D37" s="14"/>
      <c r="E37" s="14"/>
      <c r="F37" s="14"/>
      <c r="G37" s="14"/>
      <c r="H37" s="1"/>
      <c r="L37" s="8"/>
      <c r="M37" s="14"/>
      <c r="N37" s="8"/>
      <c r="O37" s="8"/>
      <c r="P37" s="8"/>
    </row>
    <row r="38" spans="2:25" ht="15.75" x14ac:dyDescent="0.25">
      <c r="B38" s="49" t="s">
        <v>49</v>
      </c>
      <c r="C38" s="37"/>
      <c r="G38" s="14"/>
      <c r="H38" s="1"/>
      <c r="L38" s="8"/>
      <c r="M38" s="8"/>
      <c r="N38" s="8"/>
      <c r="O38" s="8"/>
      <c r="P38" s="8"/>
    </row>
    <row r="39" spans="2:25" ht="30" customHeight="1" x14ac:dyDescent="0.25">
      <c r="B39" s="42" t="s">
        <v>15</v>
      </c>
      <c r="C39" s="4" t="s">
        <v>0</v>
      </c>
      <c r="D39" s="4" t="s">
        <v>1</v>
      </c>
      <c r="E39" s="4" t="s">
        <v>3</v>
      </c>
      <c r="F39" s="4" t="s">
        <v>2</v>
      </c>
      <c r="G39" s="14"/>
      <c r="H39" s="1"/>
      <c r="I39" s="8"/>
      <c r="L39" s="51"/>
      <c r="M39" s="8"/>
      <c r="N39" s="8"/>
      <c r="O39" s="51"/>
      <c r="P39" s="8"/>
    </row>
    <row r="40" spans="2:25" ht="32.25" customHeight="1" x14ac:dyDescent="0.25">
      <c r="B40" s="4" t="s">
        <v>0</v>
      </c>
      <c r="C40" s="20">
        <f>C32/C$9*I54</f>
        <v>0</v>
      </c>
      <c r="D40" s="20">
        <f>D32/K$5*J54</f>
        <v>0</v>
      </c>
      <c r="E40" s="20">
        <f>E32/E$9*K54</f>
        <v>0</v>
      </c>
      <c r="F40" s="20">
        <f>F32/K$7*L54</f>
        <v>0</v>
      </c>
      <c r="G40" s="14"/>
      <c r="I40" s="8"/>
      <c r="L40" s="57"/>
      <c r="M40" s="57"/>
      <c r="N40" s="8"/>
      <c r="O40" s="8"/>
      <c r="P40" s="8"/>
      <c r="R40" s="40"/>
      <c r="S40" s="41"/>
      <c r="T40" s="41"/>
      <c r="U40" s="41"/>
      <c r="V40" s="41"/>
      <c r="W40" s="41"/>
      <c r="X40" s="41"/>
      <c r="Y40" s="41"/>
    </row>
    <row r="41" spans="2:25" x14ac:dyDescent="0.25">
      <c r="B41" s="4" t="s">
        <v>1</v>
      </c>
      <c r="C41" s="20">
        <f>C33/C$9*I55</f>
        <v>0</v>
      </c>
      <c r="D41" s="20">
        <f>D33/K$5*J55</f>
        <v>0.22549019607843138</v>
      </c>
      <c r="E41" s="20">
        <f>E33/E$9*K55</f>
        <v>0</v>
      </c>
      <c r="F41" s="20">
        <f>F33/K$7*L55</f>
        <v>1.7241379310344827E-2</v>
      </c>
      <c r="I41" s="9"/>
      <c r="L41" s="13"/>
      <c r="M41" s="14"/>
      <c r="R41" s="40"/>
      <c r="S41" s="41"/>
      <c r="T41" s="41"/>
      <c r="U41" s="41"/>
      <c r="V41" s="41"/>
      <c r="W41" s="41"/>
      <c r="X41" s="41"/>
      <c r="Y41" s="41"/>
    </row>
    <row r="42" spans="2:25" x14ac:dyDescent="0.25">
      <c r="B42" s="4" t="s">
        <v>3</v>
      </c>
      <c r="C42" s="20">
        <f>C34/C$9*I56</f>
        <v>0</v>
      </c>
      <c r="D42" s="20">
        <f>D34/K$5*J56</f>
        <v>0</v>
      </c>
      <c r="E42" s="20">
        <f>E34/E$9*K56</f>
        <v>0</v>
      </c>
      <c r="F42" s="20">
        <f>F34/K$7*L56</f>
        <v>0</v>
      </c>
      <c r="I42" s="9"/>
      <c r="L42" s="13"/>
      <c r="M42" s="8"/>
      <c r="R42" s="40"/>
      <c r="S42" s="41"/>
      <c r="T42" s="41"/>
      <c r="U42" s="41"/>
      <c r="V42" s="41"/>
      <c r="W42" s="41"/>
      <c r="X42" s="41"/>
      <c r="Y42" s="41"/>
    </row>
    <row r="43" spans="2:25" x14ac:dyDescent="0.25">
      <c r="B43" s="4" t="s">
        <v>2</v>
      </c>
      <c r="C43" s="20">
        <f>C35/C$9*I57</f>
        <v>0</v>
      </c>
      <c r="D43" s="20">
        <f>D35/K$5*J57</f>
        <v>0</v>
      </c>
      <c r="E43" s="20">
        <f>E35/E$9*K57</f>
        <v>0</v>
      </c>
      <c r="F43" s="20">
        <f>F35/K$7*L57</f>
        <v>0</v>
      </c>
      <c r="H43" s="1"/>
      <c r="I43" s="9"/>
      <c r="L43" s="13"/>
      <c r="M43" s="14"/>
      <c r="R43" s="40"/>
      <c r="S43" s="41"/>
      <c r="T43" s="41"/>
      <c r="U43" s="41"/>
      <c r="V43" s="41"/>
      <c r="W43" s="41"/>
      <c r="X43" s="41"/>
      <c r="Y43" s="41"/>
    </row>
    <row r="44" spans="2:25" x14ac:dyDescent="0.25">
      <c r="H44" s="1"/>
      <c r="I44" s="8"/>
      <c r="L44" s="13"/>
      <c r="M44" s="8"/>
      <c r="R44" s="40"/>
      <c r="S44" s="41"/>
      <c r="T44" s="41"/>
      <c r="U44" s="41"/>
      <c r="V44" s="41"/>
      <c r="W44" s="41"/>
      <c r="X44" s="41"/>
      <c r="Y44" s="41"/>
    </row>
    <row r="45" spans="2:25" x14ac:dyDescent="0.25">
      <c r="H45" s="1"/>
      <c r="I45" s="8"/>
      <c r="L45" s="13"/>
      <c r="M45" s="16"/>
      <c r="R45" s="40"/>
      <c r="S45" s="41"/>
      <c r="T45" s="41"/>
      <c r="U45" s="41"/>
      <c r="V45" s="41"/>
      <c r="W45" s="41"/>
      <c r="X45" s="41"/>
      <c r="Y45" s="41"/>
    </row>
    <row r="46" spans="2:25" x14ac:dyDescent="0.25">
      <c r="B46" s="11" t="s">
        <v>11</v>
      </c>
      <c r="C46" s="4" t="s">
        <v>0</v>
      </c>
      <c r="D46" s="4" t="s">
        <v>1</v>
      </c>
      <c r="E46" s="4" t="s">
        <v>3</v>
      </c>
      <c r="F46" s="4" t="s">
        <v>2</v>
      </c>
      <c r="H46" s="1"/>
      <c r="I46" s="8"/>
      <c r="L46" s="8"/>
      <c r="M46" s="8"/>
      <c r="R46" s="24"/>
      <c r="S46" s="24"/>
      <c r="T46" s="24"/>
      <c r="U46" s="24"/>
      <c r="V46" s="24"/>
    </row>
    <row r="47" spans="2:25" x14ac:dyDescent="0.25">
      <c r="B47" s="4" t="s">
        <v>0</v>
      </c>
      <c r="C47" s="20">
        <f>1-C40</f>
        <v>1</v>
      </c>
      <c r="D47" s="20">
        <f>-D40</f>
        <v>0</v>
      </c>
      <c r="E47" s="20">
        <f t="shared" ref="C47:F50" si="2">-E40</f>
        <v>0</v>
      </c>
      <c r="F47" s="20">
        <f t="shared" si="2"/>
        <v>0</v>
      </c>
      <c r="G47" s="1"/>
      <c r="H47" s="6"/>
      <c r="I47" s="8"/>
      <c r="L47" s="51"/>
      <c r="M47" s="8"/>
      <c r="Q47" s="6"/>
      <c r="R47" s="24"/>
      <c r="S47" s="24"/>
      <c r="T47" s="24"/>
      <c r="U47" s="24"/>
      <c r="V47" s="24"/>
    </row>
    <row r="48" spans="2:25" x14ac:dyDescent="0.25">
      <c r="B48" s="4" t="s">
        <v>1</v>
      </c>
      <c r="C48" s="20">
        <f t="shared" si="2"/>
        <v>0</v>
      </c>
      <c r="D48" s="20">
        <f>1-D41</f>
        <v>0.77450980392156865</v>
      </c>
      <c r="E48" s="20">
        <f t="shared" si="2"/>
        <v>0</v>
      </c>
      <c r="F48" s="20">
        <f t="shared" si="2"/>
        <v>-1.7241379310344827E-2</v>
      </c>
      <c r="L48" s="15"/>
      <c r="M48" s="8"/>
      <c r="R48" s="24"/>
      <c r="S48" s="24"/>
      <c r="T48" s="24"/>
      <c r="U48" s="24"/>
      <c r="V48" s="24"/>
    </row>
    <row r="49" spans="2:22" x14ac:dyDescent="0.25">
      <c r="B49" s="4" t="s">
        <v>3</v>
      </c>
      <c r="C49" s="20">
        <f t="shared" si="2"/>
        <v>0</v>
      </c>
      <c r="D49" s="20">
        <f t="shared" si="2"/>
        <v>0</v>
      </c>
      <c r="E49" s="20">
        <f>1-E42</f>
        <v>1</v>
      </c>
      <c r="F49" s="20">
        <f t="shared" si="2"/>
        <v>0</v>
      </c>
      <c r="G49" s="13"/>
      <c r="L49" s="13"/>
      <c r="M49" s="14"/>
      <c r="R49" s="24"/>
      <c r="S49" s="24"/>
      <c r="T49" s="24"/>
      <c r="U49" s="24"/>
      <c r="V49" s="24"/>
    </row>
    <row r="50" spans="2:22" ht="15.75" thickBot="1" x14ac:dyDescent="0.3">
      <c r="B50" s="4" t="s">
        <v>2</v>
      </c>
      <c r="C50" s="20">
        <f t="shared" si="2"/>
        <v>0</v>
      </c>
      <c r="D50" s="20">
        <f t="shared" si="2"/>
        <v>0</v>
      </c>
      <c r="E50" s="20">
        <f t="shared" si="2"/>
        <v>0</v>
      </c>
      <c r="F50" s="20">
        <f>1-F43</f>
        <v>1</v>
      </c>
      <c r="G50" s="14"/>
      <c r="L50" s="13"/>
      <c r="M50" s="8"/>
      <c r="P50" s="33"/>
      <c r="Q50" s="25"/>
    </row>
    <row r="51" spans="2:22" ht="15.75" thickBot="1" x14ac:dyDescent="0.3">
      <c r="G51" s="14"/>
      <c r="L51" s="13"/>
      <c r="M51" s="14"/>
      <c r="P51" s="26"/>
      <c r="Q51" s="25"/>
    </row>
    <row r="52" spans="2:22" ht="15.75" thickBot="1" x14ac:dyDescent="0.3">
      <c r="G52" s="14"/>
      <c r="H52" s="2" t="s">
        <v>16</v>
      </c>
      <c r="M52" s="8"/>
      <c r="P52" s="28"/>
      <c r="Q52" s="25"/>
    </row>
    <row r="53" spans="2:22" ht="15.75" thickBot="1" x14ac:dyDescent="0.3">
      <c r="B53" s="11" t="s">
        <v>12</v>
      </c>
      <c r="C53" s="4" t="s">
        <v>0</v>
      </c>
      <c r="D53" s="4" t="s">
        <v>1</v>
      </c>
      <c r="E53" s="4" t="s">
        <v>3</v>
      </c>
      <c r="F53" s="4" t="s">
        <v>2</v>
      </c>
      <c r="G53" s="14"/>
      <c r="H53" s="11"/>
      <c r="I53" s="4" t="s">
        <v>0</v>
      </c>
      <c r="J53" s="4" t="s">
        <v>1</v>
      </c>
      <c r="K53" s="4" t="s">
        <v>3</v>
      </c>
      <c r="L53" s="4" t="s">
        <v>2</v>
      </c>
      <c r="P53" s="27"/>
      <c r="Q53" s="25"/>
    </row>
    <row r="54" spans="2:22" ht="15.75" thickBot="1" x14ac:dyDescent="0.3">
      <c r="B54" s="4" t="s">
        <v>0</v>
      </c>
      <c r="C54" s="20">
        <f t="array" ref="C54:F57">MINVERSE(C47:F50)</f>
        <v>1</v>
      </c>
      <c r="D54" s="20">
        <v>0</v>
      </c>
      <c r="E54" s="20">
        <v>0</v>
      </c>
      <c r="F54" s="20">
        <v>0</v>
      </c>
      <c r="H54" s="4" t="s">
        <v>0</v>
      </c>
      <c r="I54" s="22">
        <v>0</v>
      </c>
      <c r="J54" s="23">
        <v>0</v>
      </c>
      <c r="K54" s="22">
        <v>0</v>
      </c>
      <c r="L54" s="23">
        <v>0</v>
      </c>
      <c r="P54" s="27"/>
      <c r="Q54" s="25"/>
    </row>
    <row r="55" spans="2:22" ht="15.75" thickBot="1" x14ac:dyDescent="0.3">
      <c r="B55" s="4" t="s">
        <v>1</v>
      </c>
      <c r="C55" s="20">
        <v>0</v>
      </c>
      <c r="D55" s="20">
        <v>1.2911392405063291</v>
      </c>
      <c r="E55" s="20">
        <v>0</v>
      </c>
      <c r="F55" s="20">
        <v>2.2261021388040154E-2</v>
      </c>
      <c r="H55" s="4" t="s">
        <v>1</v>
      </c>
      <c r="I55" s="22">
        <v>0</v>
      </c>
      <c r="J55" s="23">
        <v>1</v>
      </c>
      <c r="K55" s="22">
        <v>0</v>
      </c>
      <c r="L55" s="23">
        <v>1</v>
      </c>
      <c r="P55" s="28"/>
      <c r="Q55" s="25"/>
    </row>
    <row r="56" spans="2:22" ht="15.75" thickBot="1" x14ac:dyDescent="0.3">
      <c r="B56" s="4" t="s">
        <v>3</v>
      </c>
      <c r="C56" s="20">
        <v>0</v>
      </c>
      <c r="D56" s="20">
        <v>0</v>
      </c>
      <c r="E56" s="20">
        <v>1</v>
      </c>
      <c r="F56" s="20">
        <v>0</v>
      </c>
      <c r="H56" s="4" t="s">
        <v>3</v>
      </c>
      <c r="I56" s="22">
        <v>0</v>
      </c>
      <c r="J56" s="22">
        <v>0</v>
      </c>
      <c r="K56" s="22">
        <v>0</v>
      </c>
      <c r="L56" s="22">
        <v>0</v>
      </c>
      <c r="P56" s="28"/>
      <c r="Q56" s="25"/>
    </row>
    <row r="57" spans="2:22" x14ac:dyDescent="0.25">
      <c r="B57" s="4" t="s">
        <v>2</v>
      </c>
      <c r="C57" s="20">
        <v>0</v>
      </c>
      <c r="D57" s="20">
        <v>0</v>
      </c>
      <c r="E57" s="20">
        <v>0</v>
      </c>
      <c r="F57" s="20">
        <v>1</v>
      </c>
      <c r="H57" s="4" t="s">
        <v>2</v>
      </c>
      <c r="I57" s="22">
        <v>0</v>
      </c>
      <c r="J57" s="22">
        <v>0</v>
      </c>
      <c r="K57" s="22">
        <v>0</v>
      </c>
      <c r="L57" s="22">
        <v>0</v>
      </c>
      <c r="P57" s="25"/>
      <c r="Q57" s="25"/>
    </row>
    <row r="58" spans="2:22" x14ac:dyDescent="0.25">
      <c r="P58" s="25"/>
      <c r="Q58" s="25"/>
    </row>
    <row r="59" spans="2:22" x14ac:dyDescent="0.25">
      <c r="P59" s="25"/>
      <c r="Q59" s="25"/>
    </row>
    <row r="60" spans="2:22" ht="15.75" x14ac:dyDescent="0.25">
      <c r="B60" s="49" t="s">
        <v>50</v>
      </c>
      <c r="C60" s="37"/>
      <c r="P60" s="25"/>
      <c r="Q60" s="25"/>
    </row>
    <row r="61" spans="2:22" ht="45" x14ac:dyDescent="0.25">
      <c r="B61" s="18"/>
      <c r="C61" s="45" t="s">
        <v>48</v>
      </c>
      <c r="D61" s="36" t="s">
        <v>51</v>
      </c>
      <c r="E61" s="19" t="s">
        <v>52</v>
      </c>
      <c r="F61" s="15"/>
      <c r="I61" s="6"/>
      <c r="P61" s="25"/>
      <c r="Q61" s="25"/>
    </row>
    <row r="62" spans="2:22" x14ac:dyDescent="0.25">
      <c r="B62" s="4" t="s">
        <v>0</v>
      </c>
      <c r="C62" s="54" t="s">
        <v>33</v>
      </c>
      <c r="D62" s="54" t="s">
        <v>33</v>
      </c>
      <c r="E62" s="54" t="s">
        <v>33</v>
      </c>
      <c r="F62" s="17"/>
      <c r="H62" s="15"/>
      <c r="I62" s="8"/>
      <c r="J62" s="8"/>
      <c r="K62" s="8"/>
      <c r="L62" s="8"/>
    </row>
    <row r="63" spans="2:22" x14ac:dyDescent="0.25">
      <c r="B63" s="4" t="s">
        <v>1</v>
      </c>
      <c r="C63" s="44">
        <f t="shared" ref="C63:C66" si="3">C23</f>
        <v>86.956521739130423</v>
      </c>
      <c r="D63" s="7">
        <f>SUMPRODUCT(D54:D57,$E$22:$E$25)</f>
        <v>11.007154650522837</v>
      </c>
      <c r="E63" s="21">
        <f>D63*G33</f>
        <v>62.740781507980174</v>
      </c>
      <c r="F63" s="17"/>
      <c r="H63" s="34"/>
      <c r="I63" s="13"/>
      <c r="J63" s="13"/>
      <c r="K63" s="13"/>
      <c r="L63" s="13"/>
    </row>
    <row r="64" spans="2:22" x14ac:dyDescent="0.25">
      <c r="B64" s="4" t="s">
        <v>3</v>
      </c>
      <c r="C64" s="54" t="s">
        <v>33</v>
      </c>
      <c r="D64" s="54" t="s">
        <v>33</v>
      </c>
      <c r="E64" s="54" t="s">
        <v>33</v>
      </c>
      <c r="F64" s="17"/>
      <c r="H64" s="13"/>
      <c r="I64" s="35"/>
      <c r="J64" s="35"/>
      <c r="K64" s="35"/>
      <c r="L64" s="35"/>
    </row>
    <row r="65" spans="2:14" x14ac:dyDescent="0.25">
      <c r="B65" s="4" t="s">
        <v>2</v>
      </c>
      <c r="C65" s="44">
        <f t="shared" si="3"/>
        <v>52.173913043478251</v>
      </c>
      <c r="D65" s="7">
        <f>SUMPRODUCT(F54:F57,$E$22:$E$25)</f>
        <v>0.59866499431527032</v>
      </c>
      <c r="E65" s="21">
        <f>D65*G35</f>
        <v>76.389653274628486</v>
      </c>
      <c r="F65" s="17"/>
      <c r="H65" s="13"/>
      <c r="I65" s="35"/>
      <c r="J65" s="35"/>
      <c r="K65" s="35"/>
      <c r="L65" s="35"/>
    </row>
    <row r="66" spans="2:14" x14ac:dyDescent="0.25">
      <c r="B66" s="11" t="s">
        <v>37</v>
      </c>
      <c r="C66" s="44">
        <f t="shared" si="3"/>
        <v>460.86956521739131</v>
      </c>
      <c r="D66" s="54" t="s">
        <v>33</v>
      </c>
      <c r="E66" s="7">
        <f>C66</f>
        <v>460.86956521739131</v>
      </c>
      <c r="F66" s="16"/>
      <c r="G66" s="2"/>
      <c r="H66" s="13"/>
      <c r="I66" s="35"/>
      <c r="J66" s="35"/>
      <c r="K66" s="35"/>
      <c r="L66" s="35"/>
    </row>
    <row r="67" spans="2:14" x14ac:dyDescent="0.25">
      <c r="B67" s="11" t="s">
        <v>13</v>
      </c>
      <c r="C67" s="48">
        <f>SUM(C62:C66)</f>
        <v>600</v>
      </c>
      <c r="D67" s="54" t="s">
        <v>33</v>
      </c>
      <c r="E67" s="48">
        <f>SUM(E62:E66)</f>
        <v>600</v>
      </c>
      <c r="F67" s="2" t="s">
        <v>53</v>
      </c>
      <c r="H67" s="13"/>
      <c r="I67" s="35"/>
      <c r="J67" s="35"/>
      <c r="K67" s="35"/>
      <c r="L67" s="35"/>
    </row>
    <row r="68" spans="2:14" x14ac:dyDescent="0.25">
      <c r="H68" s="8"/>
      <c r="I68" s="8"/>
      <c r="J68" s="8"/>
      <c r="K68" s="8"/>
      <c r="L68" s="8"/>
    </row>
    <row r="69" spans="2:14" x14ac:dyDescent="0.25">
      <c r="H69" s="8"/>
      <c r="I69" s="8"/>
      <c r="J69" s="8"/>
      <c r="K69" s="8"/>
      <c r="L69" s="8"/>
    </row>
    <row r="70" spans="2:14" x14ac:dyDescent="0.25">
      <c r="H70" s="8"/>
      <c r="I70" s="8"/>
      <c r="J70" s="8"/>
      <c r="K70" s="8"/>
      <c r="L70" s="8"/>
    </row>
    <row r="74" spans="2:14" x14ac:dyDescent="0.25">
      <c r="J74" s="8"/>
      <c r="K74" s="8"/>
      <c r="L74" s="8"/>
      <c r="M74" s="8"/>
      <c r="N74" s="8"/>
    </row>
    <row r="75" spans="2:14" x14ac:dyDescent="0.25">
      <c r="J75" s="13"/>
      <c r="K75" s="13"/>
      <c r="L75" s="13"/>
      <c r="M75" s="8"/>
      <c r="N75" s="8"/>
    </row>
    <row r="76" spans="2:14" x14ac:dyDescent="0.25">
      <c r="D76" s="6"/>
      <c r="F76" s="8"/>
      <c r="J76" s="13"/>
      <c r="K76" s="29"/>
      <c r="L76" s="30"/>
      <c r="M76" s="31"/>
      <c r="N76" s="8"/>
    </row>
    <row r="77" spans="2:14" x14ac:dyDescent="0.25">
      <c r="B77" s="8"/>
      <c r="C77" s="15"/>
      <c r="D77" s="15"/>
      <c r="E77" s="8"/>
      <c r="F77" s="8"/>
      <c r="J77" s="13"/>
      <c r="K77" s="29"/>
      <c r="L77" s="30"/>
      <c r="M77" s="31"/>
      <c r="N77" s="8"/>
    </row>
    <row r="78" spans="2:14" x14ac:dyDescent="0.25">
      <c r="B78" s="13"/>
      <c r="C78" s="14"/>
      <c r="D78" s="14"/>
      <c r="E78" s="8"/>
      <c r="F78" s="8"/>
      <c r="J78" s="13"/>
      <c r="K78" s="29"/>
      <c r="L78" s="30"/>
      <c r="M78" s="31"/>
      <c r="N78" s="8"/>
    </row>
    <row r="79" spans="2:14" x14ac:dyDescent="0.25">
      <c r="B79" s="13"/>
      <c r="C79" s="14"/>
      <c r="D79" s="14"/>
      <c r="E79" s="8"/>
      <c r="F79" s="8"/>
      <c r="J79" s="13"/>
      <c r="K79" s="29"/>
      <c r="L79" s="30"/>
      <c r="M79" s="31"/>
      <c r="N79" s="8"/>
    </row>
    <row r="80" spans="2:14" x14ac:dyDescent="0.25">
      <c r="B80" s="13"/>
      <c r="C80" s="14"/>
      <c r="D80" s="14"/>
      <c r="E80" s="8"/>
      <c r="F80" s="8"/>
      <c r="J80" s="13"/>
      <c r="K80" s="29"/>
      <c r="L80" s="30"/>
      <c r="M80" s="31"/>
      <c r="N80" s="8"/>
    </row>
    <row r="81" spans="2:14" x14ac:dyDescent="0.25">
      <c r="B81" s="13"/>
      <c r="C81" s="14"/>
      <c r="D81" s="14"/>
      <c r="E81" s="8"/>
      <c r="F81" s="8"/>
      <c r="J81" s="13"/>
      <c r="K81" s="29"/>
      <c r="L81" s="30"/>
      <c r="M81" s="31"/>
      <c r="N81" s="8"/>
    </row>
    <row r="82" spans="2:14" x14ac:dyDescent="0.25">
      <c r="B82" s="8"/>
      <c r="C82" s="16"/>
      <c r="D82" s="16"/>
      <c r="E82" s="8"/>
      <c r="F82" s="8"/>
      <c r="J82" s="13"/>
      <c r="K82" s="29"/>
      <c r="L82" s="30"/>
      <c r="M82" s="31"/>
      <c r="N82" s="8"/>
    </row>
    <row r="83" spans="2:14" x14ac:dyDescent="0.25">
      <c r="J83" s="13"/>
      <c r="K83" s="29"/>
      <c r="L83" s="30"/>
      <c r="M83" s="31"/>
      <c r="N83" s="8"/>
    </row>
    <row r="84" spans="2:14" x14ac:dyDescent="0.25">
      <c r="J84" s="13"/>
      <c r="K84" s="29"/>
      <c r="L84" s="30"/>
      <c r="M84" s="31"/>
      <c r="N84" s="8"/>
    </row>
    <row r="85" spans="2:14" x14ac:dyDescent="0.25">
      <c r="J85" s="13"/>
      <c r="K85" s="29"/>
      <c r="L85" s="30"/>
      <c r="M85" s="31"/>
      <c r="N85" s="8"/>
    </row>
    <row r="86" spans="2:14" x14ac:dyDescent="0.25">
      <c r="J86" s="13"/>
      <c r="K86" s="29"/>
      <c r="L86" s="30"/>
      <c r="M86" s="31"/>
      <c r="N86" s="8"/>
    </row>
    <row r="87" spans="2:14" x14ac:dyDescent="0.25">
      <c r="J87" s="13"/>
      <c r="K87" s="29"/>
      <c r="L87" s="30"/>
      <c r="M87" s="31"/>
      <c r="N87" s="8"/>
    </row>
    <row r="88" spans="2:14" x14ac:dyDescent="0.25">
      <c r="J88" s="13"/>
      <c r="K88" s="29"/>
      <c r="L88" s="30"/>
      <c r="M88" s="31"/>
      <c r="N88" s="8"/>
    </row>
    <row r="89" spans="2:14" x14ac:dyDescent="0.25">
      <c r="J89" s="8"/>
      <c r="K89" s="8"/>
      <c r="L89" s="32"/>
      <c r="M89" s="31"/>
      <c r="N89" s="8"/>
    </row>
    <row r="90" spans="2:14" x14ac:dyDescent="0.25">
      <c r="J90" s="8"/>
      <c r="K90" s="8"/>
      <c r="L90" s="8"/>
      <c r="M90" s="8"/>
      <c r="N90" s="8"/>
    </row>
  </sheetData>
  <mergeCells count="1">
    <mergeCell ref="L40:M40"/>
  </mergeCells>
  <conditionalFormatting sqref="K75:L75">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9422637592CB41835007C2AD00C54E" ma:contentTypeVersion="10" ma:contentTypeDescription="Create a new document." ma:contentTypeScope="" ma:versionID="b76c2637fd694f43fdd95fd6e1824683">
  <xsd:schema xmlns:xsd="http://www.w3.org/2001/XMLSchema" xmlns:xs="http://www.w3.org/2001/XMLSchema" xmlns:p="http://schemas.microsoft.com/office/2006/metadata/properties" xmlns:ns3="0fa9a31b-78ba-43bb-be42-1524db0ae48a" targetNamespace="http://schemas.microsoft.com/office/2006/metadata/properties" ma:root="true" ma:fieldsID="d51004531ed60f2168c8f5f5c312d398" ns3:_="">
    <xsd:import namespace="0fa9a31b-78ba-43bb-be42-1524db0ae48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9a31b-78ba-43bb-be42-1524db0ae48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650EBE-343E-49FB-B199-6A27B25C6F97}">
  <ds:schemaRefs>
    <ds:schemaRef ds:uri="http://schemas.microsoft.com/sharepoint/v3/contenttype/forms"/>
  </ds:schemaRefs>
</ds:datastoreItem>
</file>

<file path=customXml/itemProps2.xml><?xml version="1.0" encoding="utf-8"?>
<ds:datastoreItem xmlns:ds="http://schemas.openxmlformats.org/officeDocument/2006/customXml" ds:itemID="{B86C56B6-80C2-4640-A495-00927DF19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9a31b-78ba-43bb-be42-1524db0ae4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12E0B1-6319-4614-B0CC-5DDC1750B2B0}">
  <ds:schemaRefs>
    <ds:schemaRef ds:uri="http://schemas.openxmlformats.org/package/2006/metadata/core-properties"/>
    <ds:schemaRef ds:uri="http://purl.org/dc/elements/1.1/"/>
    <ds:schemaRef ds:uri="http://schemas.microsoft.com/office/2006/documentManagement/types"/>
    <ds:schemaRef ds:uri="http://purl.org/dc/terms/"/>
    <ds:schemaRef ds:uri="http://schemas.microsoft.com/office/2006/metadata/properties"/>
    <ds:schemaRef ds:uri="0fa9a31b-78ba-43bb-be42-1524db0ae48a"/>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Prim_com_tracing</vt:lpstr>
      <vt:lpstr>Proc_imp_tracing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Chepeliev, Maksym G</cp:lastModifiedBy>
  <dcterms:created xsi:type="dcterms:W3CDTF">2020-03-21T02:28:21Z</dcterms:created>
  <dcterms:modified xsi:type="dcterms:W3CDTF">2022-04-30T20:18:01Z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0x0101007B9422637592CB41835007C2AD00C54E</vt:lpwstr>
  </property>
</Properties>
</file>